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Publicity Program Guide 1521610" sheetId="1" r:id="rId1"/>
  </sheets>
  <definedNames/>
  <calcPr fullCalcOnLoad="1"/>
</workbook>
</file>

<file path=xl/sharedStrings.xml><?xml version="1.0" encoding="utf-8"?>
<sst xmlns="http://schemas.openxmlformats.org/spreadsheetml/2006/main" count="1702" uniqueCount="499">
  <si>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</si>
  <si>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</si>
  <si>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</si>
  <si>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</si>
  <si>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</si>
  <si>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</si>
  <si>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</si>
  <si>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</si>
  <si>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</si>
  <si>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</si>
  <si>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</si>
  <si>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</si>
  <si>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</si>
  <si>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</si>
  <si>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</si>
  <si>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Hosted by Alec Doomadgee, Volumz brings you music and interviews highlighting the best of the Australian Indigenous music scene.</t>
  </si>
  <si>
    <t>RPT</t>
  </si>
  <si>
    <t>AUSTRALIA</t>
  </si>
  <si>
    <t>Musomagic Outback Tracks</t>
  </si>
  <si>
    <t>G</t>
  </si>
  <si>
    <t>Showcasing songs and videos created in remote outback communities.</t>
  </si>
  <si>
    <t>Palm Valley</t>
  </si>
  <si>
    <t>Y</t>
  </si>
  <si>
    <t>Anzac Hill</t>
  </si>
  <si>
    <t>Coyote's Crazy Smart Science Show</t>
  </si>
  <si>
    <t>We follow Kai and Anostin to Iceland to discover what happens underground and how almost 90% of Iceland homes are heated by geothermal power.</t>
  </si>
  <si>
    <t>Underground</t>
  </si>
  <si>
    <t>CANADA</t>
  </si>
  <si>
    <t xml:space="preserve">Aussie Bush Tales </t>
  </si>
  <si>
    <t>Elder Moort wanted goats milk to drink, he sent the boys into the gorges looking for a herd of goats. They brought back a billy goat. Elder Moort yelled out to the boys - 'This is not a milking goat!'</t>
  </si>
  <si>
    <t>Desert Billy Goats</t>
  </si>
  <si>
    <t>Waabiny Time</t>
  </si>
  <si>
    <t>Kedala, day-time for the ngaangk, the sun and kedalak, night-time is when the miyak the moon comes out.</t>
  </si>
  <si>
    <t>Day And Night</t>
  </si>
  <si>
    <t>USA</t>
  </si>
  <si>
    <t>Little J &amp; Big Cuz</t>
  </si>
  <si>
    <t>Take home readers - best day ever for Little J, and worst day ever for Levi!</t>
  </si>
  <si>
    <t>Levi Learns</t>
  </si>
  <si>
    <t xml:space="preserve"> </t>
  </si>
  <si>
    <t>Wolf Joe</t>
  </si>
  <si>
    <t>When the kids help out at the local radio station they discover a problem with the antenna is being caused by a baby raccoon.</t>
  </si>
  <si>
    <t>Turtle Bay Radio</t>
  </si>
  <si>
    <t xml:space="preserve">Nanny Tuta </t>
  </si>
  <si>
    <t>A very nice family lives in Tuta's dollhouse - dad, mom, and their three children. Help Tuta to discover who is the sleepy one and where is the Fox hiding.</t>
  </si>
  <si>
    <t>Tutas Dollhouse</t>
  </si>
  <si>
    <t>UNITED KINGDOM</t>
  </si>
  <si>
    <t xml:space="preserve">Spartakus And The Sun Beneath The Sea </t>
  </si>
  <si>
    <t>In the mountains, our heroes discover the entrance to a temple. They are greeted by a large priest wearing a mask with the head of a bird.</t>
  </si>
  <si>
    <t>FRANCE</t>
  </si>
  <si>
    <t>Bushwhacked</t>
  </si>
  <si>
    <t xml:space="preserve">a w </t>
  </si>
  <si>
    <t>Kamil challenges Kayne to rescue a venomous, temperamental King Brown snake - and the King Brown is not too happy about it!</t>
  </si>
  <si>
    <t>King Brown Snake</t>
  </si>
  <si>
    <t>The Magic Canoe</t>
  </si>
  <si>
    <t>Nico has a bad cold and cannot participate in the fun adventure. In the end, he realizes that imagination is a wonderful power that he can use whenever he wants!</t>
  </si>
  <si>
    <t>Nico's Book</t>
  </si>
  <si>
    <t>Julie sees Viola hugging Pam and calling her her little treasure. She imagines that her aunt prefers Pam!</t>
  </si>
  <si>
    <t>Motor Sport: Dakar Rally 2023</t>
  </si>
  <si>
    <t>NC</t>
  </si>
  <si>
    <t>All the best moments and highlights from the Dakar Rally, Stage 11. International Motor Sport, 2023.</t>
  </si>
  <si>
    <t>Dakar Rally, Stage 11</t>
  </si>
  <si>
    <t>SAUDI ARABIA</t>
  </si>
  <si>
    <t>Rugby League 2022: Koori Knockout</t>
  </si>
  <si>
    <t>Relive all the magic of the 50th edition of the Koori Knockout - an unforgettable gathering of sport and culture.</t>
  </si>
  <si>
    <t>Men's Round 3 - Castlereigh All Blacks V Waterloo Storm</t>
  </si>
  <si>
    <t xml:space="preserve">Over The Black Dot </t>
  </si>
  <si>
    <t>A weekly off-the-cuff footy chat with Rugby League great Dean Widders and Timana Tahu with regular recurring guest Bo De La Cruz. They discuss everything from the grass roots all the way to the NRL.</t>
  </si>
  <si>
    <t xml:space="preserve">Boxing Night to Remember </t>
  </si>
  <si>
    <t>Come ringside to enjoy some of the best local and international talent in boxing.</t>
  </si>
  <si>
    <t>First Nations Indigenous Football Cup</t>
  </si>
  <si>
    <t>Catch all the action from the 2022 First Nations Indigenous Football Cup.</t>
  </si>
  <si>
    <t>Men's Rd 2 - NT Wha Whas V SA-Stars</t>
  </si>
  <si>
    <t>Rugby Union 2022: Ella 7s</t>
  </si>
  <si>
    <t>Rugby 7s at its grassroots best played in the Ella spirit.</t>
  </si>
  <si>
    <t>Afl 2022: Ntfl Women's Under 18s</t>
  </si>
  <si>
    <t>All the action from the NTFL Women's Under 18s 2022 season.</t>
  </si>
  <si>
    <t>Afl 2022: Ntfl Men's Under 18s</t>
  </si>
  <si>
    <t>All the action from the NTFL Men's Under 18s 2022 season.</t>
  </si>
  <si>
    <t>Round 11 - Wanderers V Palmerston</t>
  </si>
  <si>
    <t xml:space="preserve">The South Sydney Story </t>
  </si>
  <si>
    <t xml:space="preserve">a l </t>
  </si>
  <si>
    <t>In the lead up to first game, the team goes all out to gather a crowd - appearing at red carpet openings and prize fights to let people know the Rabbitohs are back.</t>
  </si>
  <si>
    <t>Armani Army</t>
  </si>
  <si>
    <t>Songlines</t>
  </si>
  <si>
    <t>Steve Jamijinpa Patrick embarks on an epic journey to rediscover the secrets of how to make rain, Warlpiri-style.</t>
  </si>
  <si>
    <t>Ngapa Jukurrpa - Water Songline</t>
  </si>
  <si>
    <t>Nitv News Update 2023</t>
  </si>
  <si>
    <t>The latest news from the oldest living culture, Join Natalie Ahmat and the team of NITV journalists for stories from an Indigenous perspective.</t>
  </si>
  <si>
    <t>Natural Born Rebels</t>
  </si>
  <si>
    <t>Meet the animals who will steal, cheat and fight to get food, including kleptomaniac crabs, thieving macaques, con artist spiders, tricky tigers and cannibalistic lizards.</t>
  </si>
  <si>
    <t>Hunger Wars</t>
  </si>
  <si>
    <t>Servant Or Slave</t>
  </si>
  <si>
    <t>M</t>
  </si>
  <si>
    <t xml:space="preserve">a </t>
  </si>
  <si>
    <t>Servant or Slave is an emotional and confronting insight into the history and legacy of the domestic servitude enforced upon Aboriginal girls in Australia, told through the stories of five women.</t>
  </si>
  <si>
    <t>Incarceration Nation Australia Uncovered</t>
  </si>
  <si>
    <t xml:space="preserve">a l q v w </t>
  </si>
  <si>
    <t>Incarceration Nation connects the relentless government intervention since colonisation to the trauma and disadvantage experienced by Indigenous Australians - the two key drivers of incarceration.</t>
  </si>
  <si>
    <t>Incarceration Nation</t>
  </si>
  <si>
    <t>The Last Wave</t>
  </si>
  <si>
    <t xml:space="preserve">a l n </t>
  </si>
  <si>
    <t>A Sydney lawyer defends five Aboriginal men accused of a ritualised taboo murder. In the process he discovers disturbing things about himself. Directed by Peter Weir and stars David Gulpilil.</t>
  </si>
  <si>
    <t>Maningrida</t>
  </si>
  <si>
    <t>Stanley Chasm</t>
  </si>
  <si>
    <t>Science Questers get to ask Commander John Herrington what its like to be an Astronaut while Corey Gray shares what it's like to be part of a science team the proved Gravitational Waves!</t>
  </si>
  <si>
    <t>Astronomy</t>
  </si>
  <si>
    <t>The children go down to the river to catch some mud crabs for dinner. Boya rescues a Joey kangaroo and makes a new friend. All their hard work is wasted as the mud crabs all get away except for one.</t>
  </si>
  <si>
    <t>Boya's Pet Mud Crab</t>
  </si>
  <si>
    <t>Kwort Kwobikin, to celebrate is deadly! Moort madja, family get-togethers are deadly!</t>
  </si>
  <si>
    <t>Celebrate</t>
  </si>
  <si>
    <t>Big Cuz tries to convince Nanna she's ready for a puppy with the help of Puppy J.</t>
  </si>
  <si>
    <t>Puppy</t>
  </si>
  <si>
    <t>Nina is missing a moccasin she needs for pow-wow workout class and jumps to the conclusion that Smudge the puppy has taken it.</t>
  </si>
  <si>
    <t>Missing Moccasin</t>
  </si>
  <si>
    <t>Nanny Tuta is very bored, so she decides to draw something. What do you think Tuta will draw? And who is Tutrobot?</t>
  </si>
  <si>
    <t>Turobot</t>
  </si>
  <si>
    <t>In the jungle, our heroes accompany Ma-Toot, who is looking for her son, Thot. Meanwhile, not far from there, pirates are working to restore an old park of attractions.</t>
  </si>
  <si>
    <t>Mama Thot</t>
  </si>
  <si>
    <t>Kayne and Kamil brave shark infested waters, dodge salt-water crocodiles and come face to face with venomous sea snakes before meeting the box jellyfish!</t>
  </si>
  <si>
    <t>Box Jellyfish</t>
  </si>
  <si>
    <t>Pam is absorbed by a new puzzle and is not interested in anything else! When the team travels north to care for a caribou, Pam rediscovers that it's important to be there for her friends.</t>
  </si>
  <si>
    <t>Puzzles And Caribou</t>
  </si>
  <si>
    <t>Nico doesn't listen to Viola's warnings and ends up losing his precious turquoise stone during the adventure. In the future, he promises to be more attentive to the advice of the greats.</t>
  </si>
  <si>
    <t>Boreal Safari</t>
  </si>
  <si>
    <t>From The Heart Of Our Nation Celebration</t>
  </si>
  <si>
    <t>Join John Paul Janke, Narelda Jacobs and Ernie Dingo plus some of Australia's best Indigenous artists to celebrate 10 years of NITV beaming into every Australian household.</t>
  </si>
  <si>
    <t>From The Heart Of Our Nation: A Celebration</t>
  </si>
  <si>
    <t>Dance Ceremony</t>
  </si>
  <si>
    <t>Dance ceremony performed at Dyoondalup (Point Walter Reserve, WA) by the Djurpin Djindas, Kwarbah Djookian and Midn Marr Dreaming and Kooangka's Kreate.</t>
  </si>
  <si>
    <t>Dyoondalup</t>
  </si>
  <si>
    <t>Shortland Street</t>
  </si>
  <si>
    <t>Despite Ngaio's revelation that their iwi has a claim on Shortland Street land, TK struggles to feel like part of that iwi himself - given that he grew up not knowing his true heritage.</t>
  </si>
  <si>
    <t>NEW ZEALAND</t>
  </si>
  <si>
    <t>The Cook Up With Adam Liaw</t>
  </si>
  <si>
    <t>Actress and performer Virginia Gay and political satirist Mark Humphries are in the Cook Up kitchen with Adam to dish up their ultimate tofu dishes.</t>
  </si>
  <si>
    <t>Tofu</t>
  </si>
  <si>
    <t>Molly Of Denali</t>
  </si>
  <si>
    <t>Tooey worries that one of the sled dogs, Cali, doesn't feel well. Tooey is able to choose one of Cali's puppies to keep and train as a sled dog.</t>
  </si>
  <si>
    <t>Puppypalooza</t>
  </si>
  <si>
    <t>Aussie Bush Tales</t>
  </si>
  <si>
    <t>The children go swimming in the billabong, not realising a crocodile is lurking in the water. The crocodile chases after Jarra and a turtle and Jarra grabs hold of a tree branch and pulls himself up.</t>
  </si>
  <si>
    <t>Billabong Ripple</t>
  </si>
  <si>
    <t xml:space="preserve">Seven Sacred Laws </t>
  </si>
  <si>
    <t>On Manitoba's sacred site of Manito Api, a young boy setting out on the final night of his Vision Quest realizes he is no longer alone.</t>
  </si>
  <si>
    <t>Grace Beside Me</t>
  </si>
  <si>
    <t>Fuzzy is visited by the spirit of a bushranger with a long lost treasure.</t>
  </si>
  <si>
    <t>Black Hat's Treasure</t>
  </si>
  <si>
    <t>Our heroes are back in the village of Meo and Myra. There they meet Prince Alexis, who thinks peace is possible with Jes Mogokhs, but fails to convince the villagers.</t>
  </si>
  <si>
    <t>Our Stories</t>
  </si>
  <si>
    <t>This is the story of Aunty June Murray who grew up in a mission, worked as a domestic servant and helped her community. In 2019 at 91 years of age, she was awarded the Order of Australia.</t>
  </si>
  <si>
    <t>Aunty June Murray</t>
  </si>
  <si>
    <t xml:space="preserve">Our Stories </t>
  </si>
  <si>
    <t>A company plans to develop land around the former Deebing Creek Mission and cemetery, causing upset amongst the traditional owners who protest against the company to save their land.</t>
  </si>
  <si>
    <t>Deebing Creek</t>
  </si>
  <si>
    <t>APTN National News</t>
  </si>
  <si>
    <t>News week in review from Canada's Indigenous broadcaster APTN.</t>
  </si>
  <si>
    <t>Aptn National News Weekend Edition Series 01 154</t>
  </si>
  <si>
    <t>Bamay</t>
  </si>
  <si>
    <t>Slow TV is back on NITV with more beautiful Bamay, celebrating stunning landscapes of Countries across Australia. Sit back and relax with the healing powers of Country.</t>
  </si>
  <si>
    <t>Girramay Country-  Cardwell QLD Part 1</t>
  </si>
  <si>
    <t>Undiscovered Vistas</t>
  </si>
  <si>
    <t>From the icy peaks of age-old mountain glaciers to the fog-shrouded canopies of Canada's only rainforest, Vancouver Island is the wettest place in North America.</t>
  </si>
  <si>
    <t>Vancouver Island</t>
  </si>
  <si>
    <t>The Australian Wars</t>
  </si>
  <si>
    <t xml:space="preserve">a v </t>
  </si>
  <si>
    <t>Tells the extraordinary story of Australia's First Wars - and calls for the First Peoples who died in these conflicts to be acknowledged by the nation and recognised by the Australian War Memorial.</t>
  </si>
  <si>
    <t>Living Black</t>
  </si>
  <si>
    <t>Christine Anu is an icon of the Australian music industry having performed at the Olympic Games to Uluru with NITV. Now she shares her remarkable journey to stardom with Living Black.</t>
  </si>
  <si>
    <t>Christine Anu - Journey To Stardom</t>
  </si>
  <si>
    <t>Murundak - Songs of Freedom</t>
  </si>
  <si>
    <t xml:space="preserve">l </t>
  </si>
  <si>
    <t>A feature-length documentary that journeys into the heart of Aboriginal protest music following The Black Arm Band, a gathering of some of Australia's finest Indigenous musicians.</t>
  </si>
  <si>
    <t>Lakota Moon</t>
  </si>
  <si>
    <t xml:space="preserve">v </t>
  </si>
  <si>
    <t>A young native American man must prove his worth to the father of the woman he loves through showing off his battle skills.</t>
  </si>
  <si>
    <t>Nuenonne Country - Bruny Island TAS Part 1</t>
  </si>
  <si>
    <t>A slow TV showcase of the stunning landscapes found in Larrakia and Wulwulam Country.</t>
  </si>
  <si>
    <t>Larrakia &amp; Wulwulam Country</t>
  </si>
  <si>
    <t>Ballooning</t>
  </si>
  <si>
    <t>Katherine Gorge</t>
  </si>
  <si>
    <t>Kai and Anostin visit Iceland to see how geology, chemistry, physics and even creativity go into volcanology - the study of volcanoes.</t>
  </si>
  <si>
    <t>Volcanoes</t>
  </si>
  <si>
    <t>Noongar people have been solid tool makers for a long, long time. Karli, the boomerang and kitj, the spear are very useful tools.</t>
  </si>
  <si>
    <t>Traditional Tools</t>
  </si>
  <si>
    <t>Will Little J and Levi find treasure - and has Big Cuz lost Nanna's treasure forever?</t>
  </si>
  <si>
    <t>Treasure Hunters</t>
  </si>
  <si>
    <t>Buddy finds himself in a basketball shooting competition with his dad, Chief Madwe, so he needs to learn how to sink a basket double quick!</t>
  </si>
  <si>
    <t>Buddy On Target</t>
  </si>
  <si>
    <t>Nanny Tuta</t>
  </si>
  <si>
    <t>The train runs along the house of Nanny Tuta and stops at the station to visit various animals. Tuta is singing a wonderful 'Train Song'. Sing along with her!</t>
  </si>
  <si>
    <t>Train Song</t>
  </si>
  <si>
    <t>Our heroes return to the frozen layer of Icelandis, intent on unlocking the secret of the ghost ship. Embarking alone, Spartakus finally goes  to meet the mysterious captain.</t>
  </si>
  <si>
    <t>Gateway To Dawn</t>
  </si>
  <si>
    <t>Kayne challenges Kamil to 5 mission in 24 hours in and around Sydney in a frantic race against the clock episode of Bushwhacked!</t>
  </si>
  <si>
    <t>Urban Animals</t>
  </si>
  <si>
    <t>The children of the camp have the idea of exchanging gifts. While living the fun adventure, our three friends understand that when we give a gift, the important thing is not the object.</t>
  </si>
  <si>
    <t>Gift Story</t>
  </si>
  <si>
    <t>Nico has fun camouflaging himself and, not knowing how to stop, comes close to triggering an accident.</t>
  </si>
  <si>
    <t>Hide And Seek</t>
  </si>
  <si>
    <t xml:space="preserve">Living By The Stars </t>
  </si>
  <si>
    <t>Te Ao Hou</t>
  </si>
  <si>
    <t>White Noise</t>
  </si>
  <si>
    <t>The documentary, White Noise, questions the absence of Aboriginal and Torres Strait Islander presence in commercial television drama and asks our creatives...why are  Australian soap operas so white?</t>
  </si>
  <si>
    <t xml:space="preserve">a l s </t>
  </si>
  <si>
    <t>Despite stabilising Cassie, Maeve is rattled by the close call - but rejects Leanne's supposition that it was because she kicked out the prayers.</t>
  </si>
  <si>
    <t>Host Adam Liaw, food writer Kate Gibbs and former MasterChef contestant Aaron Harvie create their family favourite recipes in the Cook Up kitchen.</t>
  </si>
  <si>
    <t>Fave Family Recipe</t>
  </si>
  <si>
    <t>Molly and Tooey make an exhibit to honor Big Sulky, Qyah's oldest tree, after a windstorm knocks it down. Molly and Tooey organize a Funny Face Competition.</t>
  </si>
  <si>
    <t>Big Sulky / Funny Face Competition</t>
  </si>
  <si>
    <t>Moort the Elder is hungry for boiled emu eggs and sends the children to find some. The children come back empty-handed so he shows them how to find them. They arrive too late the eggs are hatching.</t>
  </si>
  <si>
    <t>Boiled Emu Eggs</t>
  </si>
  <si>
    <t>An apparition of a Buffalo appears from the sacred fire, and teaches the boy about the Law of Respect.</t>
  </si>
  <si>
    <t>Buffalo (Respect)</t>
  </si>
  <si>
    <t>Fuzzy tries to protect Yar by telling him to blend in, but learns that sometimes standing out is better.</t>
  </si>
  <si>
    <t>Yarn For Yar</t>
  </si>
  <si>
    <t>In order to safely cross the triangle of the Abyss, a place of significant electromagnetic disturbances, Tehrig needs Jes to increase the power of their transmitter.</t>
  </si>
  <si>
    <t>The Yapas, more than teammates, it's a sisterhood. Coming together through sport and culture, they aim to win both on and off the field.</t>
  </si>
  <si>
    <t xml:space="preserve">Our Stories 2020 </t>
  </si>
  <si>
    <t>Travelling nurse Aunty Faith Thomas retells her amazing life story as an Australian cricketer whose trailblazing achievements are widely unknown and sadly unheralded.</t>
  </si>
  <si>
    <t>Before Her Time</t>
  </si>
  <si>
    <t>Indian Country Today</t>
  </si>
  <si>
    <t xml:space="preserve">Native American News </t>
  </si>
  <si>
    <t>Girramay Country-  Cardwell QLD Part 2</t>
  </si>
  <si>
    <t>The Point</t>
  </si>
  <si>
    <t>Araatika! Rise Up</t>
  </si>
  <si>
    <t>MA</t>
  </si>
  <si>
    <t xml:space="preserve">l q </t>
  </si>
  <si>
    <t>An intimate portrait of a man driven to share his culture with the world.</t>
  </si>
  <si>
    <t>Hunting Aotearoa</t>
  </si>
  <si>
    <t>Howie's at National Park with old timers Ron Hogan and Con Eagon, in search of venison for the roasting spit.</t>
  </si>
  <si>
    <t>National Park</t>
  </si>
  <si>
    <t>Milpirri - Winds Of Change</t>
  </si>
  <si>
    <t>Wanta is an initiated Warlpiri man who shares a deeply refreshing perspective on the challenges for his remote community in Central Australia.</t>
  </si>
  <si>
    <t>Alice Dunes</t>
  </si>
  <si>
    <t>Arnhern Land</t>
  </si>
  <si>
    <t>We head to Blackfoot Territory on the prairies where the Science Questers learn about the Buffalo Treaty, the restoration of Buffalo and how important to Buffalo are to the eco-balance of the prairie.</t>
  </si>
  <si>
    <t>Buffalo</t>
  </si>
  <si>
    <t>Do you feel djoorabiny, do you feel happy? Or do you feel menditj, do you feel sick? Make sure you share how you feel with someone who cares. It's moorditj koolangka!</t>
  </si>
  <si>
    <t>Feelings</t>
  </si>
  <si>
    <t>Big Cuz feels way too shy to dance in the school culture concert.</t>
  </si>
  <si>
    <t>Dance Mashup</t>
  </si>
  <si>
    <t>When Smudge the puppy goes missing, Nina, Joe and Buddy interrupt their outdoor gymnastic practice and track his paw prints up to where he's stuck on a rocky ledge.</t>
  </si>
  <si>
    <t>Smudge Search Party</t>
  </si>
  <si>
    <t>Tuta and the Fox send each other car letters - letters that are delivered by car. Tuta sends Foxy a nice drawing with ice cream and there is a letter 'I' for Icecream. What will the Fox draw for Tuta?</t>
  </si>
  <si>
    <t>Car Letters</t>
  </si>
  <si>
    <t>Our heroes are back in Arkadia, discouraged at not having discovered the second Orichalcum.</t>
  </si>
  <si>
    <t>Bungy jumping from high above the rainforest to plunging deep within, Kayne comes face to face with an ill tempered whistling tarantula in this episode of Bushwhacked about facing your fears!</t>
  </si>
  <si>
    <t>Tarantula</t>
  </si>
  <si>
    <t>Julie declares herself a tightrope walker and, unaware that she does not yet have the skills, insists on walking a high tightrope right away.</t>
  </si>
  <si>
    <t>Julie's Rodeo</t>
  </si>
  <si>
    <t>Pam is fearful when people talk to her about ghosts. It is only in a funny adventure that she will be able to distinguish the true from the false.</t>
  </si>
  <si>
    <t>What do you see when you look up at the night sky? Maori believe they have genealogical ties to the celestial bodies of the cosmos.</t>
  </si>
  <si>
    <t>Te Whanau Marama</t>
  </si>
  <si>
    <t>Songlines on Screen</t>
  </si>
  <si>
    <t>Yarripiri the giant ancestral taipan created the Jardiwanpa Songline through his journey, bringing songs, law and the Jardiwanpa fire ceremony to Warlpiri people.</t>
  </si>
  <si>
    <t>Yarripiri's Journey</t>
  </si>
  <si>
    <t>Characters Of Broome</t>
  </si>
  <si>
    <t>Sally has many a story to tell about her life and the unique richness and influences of being raised in the multicultural community of Broome.</t>
  </si>
  <si>
    <t>Sally Bin Demin</t>
  </si>
  <si>
    <t>After lashing out at the hospital, Drew finds himself out of sync with Harper and doesn't update her about his shift from hell. Meanwhile, Maeve questions her beliefs.</t>
  </si>
  <si>
    <t>As rice is a staple for many families, Adam and guests Studio 10 roving reporter Daniel Doody and restaurant owner Jessi Singh give their takes on the world's most consumed grain.</t>
  </si>
  <si>
    <t>Rice</t>
  </si>
  <si>
    <t>Molly and Vera accompany scientists to a dinosaur excavation site. Then, The Sassy Ladies of Saskatoon are back in search of a glacier they saw 30 years ago.</t>
  </si>
  <si>
    <t>Going Toe To Toe With A Dinosaur / Sassy Ladies On Ice</t>
  </si>
  <si>
    <t xml:space="preserve"> Red Dirt Riders</t>
  </si>
  <si>
    <t>The Pilbara's first traffic jam forms during riding practice before a trip to the marsh. Living proof of the dangers of riding on country.</t>
  </si>
  <si>
    <t>Elder Moort is sleeping in his humpy when he hears a noise behind a bush and sends the children to find out what is making the noise. The children find a cave and are chased by a black boar.</t>
  </si>
  <si>
    <t>The young boy looks to the sky as an enormous Eagle flies down to teach the Law of Love.</t>
  </si>
  <si>
    <t>Eagle (Love)</t>
  </si>
  <si>
    <t>Nan's story gives Fuzzy and Cat an understanding of the real meaning of sorry.</t>
  </si>
  <si>
    <t>Sorry</t>
  </si>
  <si>
    <t>Discovering a city surrounded by an impassable wall, our heroes are immediately captured by iron men, then thrown into the fortified city after receiving a mark on their foreheads.</t>
  </si>
  <si>
    <t>Uncle Bert</t>
  </si>
  <si>
    <t>Jesse Simpson and Lydia Ozies are two young adventure bloggers who search to find the 'old ways' on how to survive on Country.</t>
  </si>
  <si>
    <t>On My Father's Country</t>
  </si>
  <si>
    <t>Chris spent his 18th birthday behind bars. He then decided to turn his life around and take control of his life. He found Muay Thai and became World Champion.</t>
  </si>
  <si>
    <t>Aboriginal Warrior</t>
  </si>
  <si>
    <t>Te Ao with Moana</t>
  </si>
  <si>
    <t>A weekly current affairs program that examines New Zealand and international stories through a Maori lens. From Maori Television, Auckland, NZ, in English.</t>
  </si>
  <si>
    <t>Gomeroi Country -  Moree NSW Part 1</t>
  </si>
  <si>
    <t>Gardens In The Clouds</t>
  </si>
  <si>
    <t>High Arctic Haulers</t>
  </si>
  <si>
    <t>The Sedna struggles in drifting ice, while high winds and massive swells force the Taiga to bypass a village in Hudson Bay.</t>
  </si>
  <si>
    <t>Patience Is The Arctic</t>
  </si>
  <si>
    <t>Yokayi Footy</t>
  </si>
  <si>
    <t>Yokayi is Victory! AFL is back. Yokayi Footy returns with more deadly AFL action, interviews, and analysis. Hosted by Megan Waters and Andrew Krakouer.</t>
  </si>
  <si>
    <t>The Final Quarter</t>
  </si>
  <si>
    <t>Adam Goodes was a champion AFL footballer. In the final years of his career, the cheers turned to boos. Using archival footage only, this film reviews the national conversation that took place.</t>
  </si>
  <si>
    <t>On Australian Shores: Survivor Stories</t>
  </si>
  <si>
    <t>In the 1970s and 1980s, Kimberley Aboriginal workers were involved in weed spraying campaigns organised by the Agricultural Protection Board of WA. They received no training or protective equipment.</t>
  </si>
  <si>
    <t>Hosted by music guru Alec Doomadgee, we feature some of our best Indigenous musicians and go behind the scenes to have a 'dorris' and get the lowdown with your favourite artists from Oz and abroad.</t>
  </si>
  <si>
    <t>Todd River</t>
  </si>
  <si>
    <t>Kakadu</t>
  </si>
  <si>
    <t>Isa asks us to consider how we can live in the city and still have traditional plants and medicines and our Knowledge Holders show us how!</t>
  </si>
  <si>
    <t>Cityfood</t>
  </si>
  <si>
    <t>There are maar keny bonar, six seasons. Birak is hot time, time for djiba-djobaliny, swimming time.</t>
  </si>
  <si>
    <t>Seasons And Weather</t>
  </si>
  <si>
    <t>Little J and Levi fear they'll never find class mascot Aaron when he falls overboard...</t>
  </si>
  <si>
    <t>River Adventure</t>
  </si>
  <si>
    <t>When Chief Madwe builds the kids their very own fort they imagine themselves as a super rescuers ready to help those in need but Joe keeps raising false alarms.</t>
  </si>
  <si>
    <t>Spirit Fort</t>
  </si>
  <si>
    <t>It is very late and Tuta wants to put all her little friends to sleep. She has a wonderful finger poem that she wants to teach you as well!</t>
  </si>
  <si>
    <t>Going To Sleep</t>
  </si>
  <si>
    <t>After freeing the prisoners, Spartakus heads for Arkadia. There, the meaning of the oracle is finally revealed and for Bob and Rebecca, it's almost time to finally go home.</t>
  </si>
  <si>
    <t>To Elsewehere And Tomorrow</t>
  </si>
  <si>
    <t>Kayne is challenged to take a snap of a unique manta ray as tense moments at sea lead to a thrilling climax in this episode of Bushwhacked as we search the ocean to help a graceful species in need.</t>
  </si>
  <si>
    <t>Manta</t>
  </si>
  <si>
    <t>Nico has bad manners and it is only when he is confronted with Orote, a prehistoric man with no good manners, that Nico will become aware that certain behaviors are not pleasant for others.</t>
  </si>
  <si>
    <t>Nico Has No Manners</t>
  </si>
  <si>
    <t>Julie does not believe that unicorns exist. During the funny adventure she will become aware that wonderful creatures can also exist in real life.</t>
  </si>
  <si>
    <t>Julie And The Sea Unicorn</t>
  </si>
  <si>
    <t>Living By The Stars</t>
  </si>
  <si>
    <t>Towards the end of the Maori new year, Matariki disappears from the sky for a month. Our tipuna believed that Matariki was preparing our loved ones that had passed away during the year.</t>
  </si>
  <si>
    <t>Matariki Tohu Mate</t>
  </si>
  <si>
    <t>While rejecting Desi's attempts to get her on dating apps, Madonna is alarmed to learn her apartment is going to be sold. Meanwhile, Nicole's concern for McWhitley's mount.</t>
  </si>
  <si>
    <t>Adam, Mexican Deli owner Rosa Cienfuegos, and Chica Bonita chef Alejandro Huerta are in the Cook Up kitchen to serve up their ultimate sweet dishes.</t>
  </si>
  <si>
    <t>Sweet Tooth</t>
  </si>
  <si>
    <t>Molly invites Oscar to go mountain climbing with her and Grandpa Nat, but he is afraid of heights; Travis returns to Qyah to photograph a rare willow ptarmigan.</t>
  </si>
  <si>
    <t>Climb Every Mountain / Happy Trails</t>
  </si>
  <si>
    <t>Red Dirt Riders</t>
  </si>
  <si>
    <t>Near a ghost town on the coast, a famous red dog is resting in peace after an adventurous life. To visit his memorial the Red Dirt Riders must brave the Ngurin River crossing.</t>
  </si>
  <si>
    <t>Bajinhurrba</t>
  </si>
  <si>
    <t>The children walk to the coast to enjoy some oyster pearl meat. They are walking for days then finally see the sandy beaches for the first time. Here they find a black pearl and turtle nest.</t>
  </si>
  <si>
    <t>Turtles Nest</t>
  </si>
  <si>
    <t>A giant Grizzly Bear emerges from the forest, and the boy learns about the Law of Courage.</t>
  </si>
  <si>
    <t>Bear (Courage)</t>
  </si>
  <si>
    <t>With the help of Milka, a haunted doll, Fuzzy helps Esther adjust to her new surroundings.</t>
  </si>
  <si>
    <t>Milka's Secret</t>
  </si>
  <si>
    <t>Tehrig, badly injured after crossing the interlayer tunnel again, returned to Arkadia. Delirious, he starts talking about pirates.</t>
  </si>
  <si>
    <t>Tehrig's Nightmare</t>
  </si>
  <si>
    <t xml:space="preserve">a d </t>
  </si>
  <si>
    <t>A personal journey through the quagmire of family trauma, identity, drug addiction and finally redemption. Sean Leeway takes us down the dark alleys of his life on the streets of Rockhampton.</t>
  </si>
  <si>
    <t>Rockbottom In Rockhampton</t>
  </si>
  <si>
    <t>The story of William McHughes who helped build Raukkan Church, which is featured on the $50 note alongside Uncle David Uniapon.</t>
  </si>
  <si>
    <t>Raukkan Church</t>
  </si>
  <si>
    <t>The 77 Percent</t>
  </si>
  <si>
    <t>Africa is home to a large number of youth as they constitute 77 per cent of the continent's population. A few ambitious youngsters come together to share their vision for the continent's future.</t>
  </si>
  <si>
    <t>GERMANY</t>
  </si>
  <si>
    <t>Gomeroi Country - Moree NSW Part 2</t>
  </si>
  <si>
    <t>Sandveld: Land Of Contrasts, The</t>
  </si>
  <si>
    <t xml:space="preserve">Going Places With Ernie Dingo </t>
  </si>
  <si>
    <t>Ernie visits Queensland's Stradbroke Island and meets up with Traditional owners, spends time with a talented artist, and gets up close and personal with Manta Rays.</t>
  </si>
  <si>
    <t>North Stradbroke Island</t>
  </si>
  <si>
    <t xml:space="preserve">Off Country </t>
  </si>
  <si>
    <t xml:space="preserve">a q </t>
  </si>
  <si>
    <t>As the 2020 school year starts, Indigenous students travel thousands of kilometres interstate, leaving their families and home, to attend the prestigious Geelong Grammar School.</t>
  </si>
  <si>
    <t>As the school year gets underway, Xyz, Chloe and Marlley face personal challenges and must leave boarding school and return home; Jaycee travels home to her Aboriginal Mission in regional Victoria.</t>
  </si>
  <si>
    <t>High Ground</t>
  </si>
  <si>
    <t xml:space="preserve">A former WWI soldier loses control of a police operation, which results in the massacre of an Indigenous community. </t>
  </si>
  <si>
    <t>Ooraminna</t>
  </si>
  <si>
    <t>Mataranka</t>
  </si>
  <si>
    <t>Isa asks why Animal habitats are important and what we can learn from animals and how to be grateful for the food, shelter, knowledge and medicines our animal relatives provide.</t>
  </si>
  <si>
    <t>Animals</t>
  </si>
  <si>
    <t>Celebrate Nyoongar Culture and learn more about our country with Waabiny Time</t>
  </si>
  <si>
    <t>Little J moves out of home - into his very own bark shelter.</t>
  </si>
  <si>
    <t>Shelter</t>
  </si>
  <si>
    <t xml:space="preserve">Inspired by his father, the Chief, Buddy becomes leader of the trio, giving orders to Nina, Joe and Smudge the puppy as they help neighbours. </t>
  </si>
  <si>
    <t>Buddy The Leader</t>
  </si>
  <si>
    <t>The letter F for the Fox has disappeared! But no worries - it turns out Fennec has barrowd it as it is also the first letter of his name. Do you know the first letter of your name?</t>
  </si>
  <si>
    <t>Alphabet</t>
  </si>
  <si>
    <t>While exploring a cave, Bob and his sister Rebecca meet Arkana, messenger of the city of Arkadia, nestled in the center of the Earth.</t>
  </si>
  <si>
    <t>Kamil challenges Kayne to snaffle an egg from beneath a roosting emu using traditional Wiradjuri methods in one of Bushwhacked's strangest missions yet!</t>
  </si>
  <si>
    <t>Emu</t>
  </si>
  <si>
    <t>Pam learns that some liquids, even in small amounts, can be harmful to streams and their inhabitants.</t>
  </si>
  <si>
    <t>Water Rescue!</t>
  </si>
  <si>
    <t>Nico insists a lot that we play with him and it is only in the funny adventure that he will understand that people sometimes have other things to do than having fun with us.</t>
  </si>
  <si>
    <t>Nico And His Sticky Friend</t>
  </si>
  <si>
    <t>Did you know, that Maori months are actually named after stars? Certain stars signal which month we are in, and certain moon phases signal the individual days within the month.</t>
  </si>
  <si>
    <t>Maramataka A-Whetu</t>
  </si>
  <si>
    <t xml:space="preserve">Lycett And Wallis </t>
  </si>
  <si>
    <t>Convict artist Joseph Lycett and his patron Newcastle Commandant Captain James Wallis started an art revolution that resulted in the preservation of vast amounts of Aboriginal Cultural Knowledge.</t>
  </si>
  <si>
    <t>Kungka Kunpu</t>
  </si>
  <si>
    <t>Our film is called Kungka Kunpu, which means Strong Women! We want to show a strong, positive message about life in a remote Indigenous community.</t>
  </si>
  <si>
    <t xml:space="preserve">a s v </t>
  </si>
  <si>
    <t>Vivienne meets Kelsey, Monique's very pregnant best friend, and a one-time patient of Jack's. Though Jack advises patience and bed rest to Kelsey, Viv strikes up a rapport.</t>
  </si>
  <si>
    <t>Owner of Sandhurst Olives Mimmo Lubrano and actor Andy Trieu are in the Cook Up kitchen with Adam creating some yummy olive dishes.</t>
  </si>
  <si>
    <t>Olives</t>
  </si>
  <si>
    <t>Molly persuades Tooey and her mom to deliver Grandpa Nat and Nina a camera to capture an erupting volcano. Then, Molly and Tooey plan a trip for Trini's birthday.</t>
  </si>
  <si>
    <t>By Sled Or Snowshoe / The Shortest Birthday</t>
  </si>
  <si>
    <t>Weymul is a safe place to ride with lots of tracks and stories. The Red Dirt Riders visit a shearer's shed where a mysterious spirit of the country lives.</t>
  </si>
  <si>
    <t>Weymul</t>
  </si>
  <si>
    <t>The children go down to the Paperbark Billabong hoping to see the strange creature which the Elder Moort tells them lives in the water. Moort describes the noise made by the creature as 'Baoloo-oo'.</t>
  </si>
  <si>
    <t>Billabong Baoloo-Oo</t>
  </si>
  <si>
    <t>A large and imposing creature similar to Bigfoot, the Sabe, appears to teach the boy about the Law of Honesty.</t>
  </si>
  <si>
    <t>Sabe (Honesty)</t>
  </si>
  <si>
    <t>Fuzzy and Tui learn that sometimes what you wish for is right at home.</t>
  </si>
  <si>
    <t>Hangi Sleep Over</t>
  </si>
  <si>
    <t>In the ruins of the first city of Arkadia, built just after the great cataclysm, our heroes search for records of the creation of the Shagma.</t>
  </si>
  <si>
    <t>We follow today's artists as the Indigenous Lore art of the Bardi people continues to be created and given to the young men initiated into the tribe.</t>
  </si>
  <si>
    <t xml:space="preserve">When a traditional song that has lost its dance is given to a Brisbane Murri dance troupe, they embark on a spiritual journey of reconnection and healing.  </t>
  </si>
  <si>
    <t>Yoonthalla</t>
  </si>
  <si>
    <t>Nitv News: Nula 2023</t>
  </si>
  <si>
    <t>The latest news from the oldest living culture, join Natalie Ahmat and the team of NITV journalists for stories from an Indigenous perspective.</t>
  </si>
  <si>
    <t>A slow TV showcase of the stunning landscapes found in Madi Madi, Dadi Dadi and Nganguruku Country along the waters of the Murrumbidgee River.</t>
  </si>
  <si>
    <t>Murrumbidgee River - Madi Madi, Dadi Dadi &amp; Nganguruku Country</t>
  </si>
  <si>
    <t>Africa's Hidden Kingdoms Series 1 4</t>
  </si>
  <si>
    <t>Namaqualand: The Desert Bloom</t>
  </si>
  <si>
    <t>Duckrockers</t>
  </si>
  <si>
    <t>Yolngu Boy</t>
  </si>
  <si>
    <t xml:space="preserve">a l q v </t>
  </si>
  <si>
    <t>A drama about the coming-of-age of three Aboriginal boys in Arnhem Land who are caught between two cultures - traditional Aboriginal culture and western culture.</t>
  </si>
  <si>
    <t>Land Bilong Islanders</t>
  </si>
  <si>
    <t>Murray Island (Mer) is one of the most beautiful and isolated places in Australia, is at the centre of a legal battle that questions the very basis of European settlement in Australia.</t>
  </si>
  <si>
    <t>The Darkside</t>
  </si>
  <si>
    <t xml:space="preserve">a d l </t>
  </si>
  <si>
    <t>Director Warwick Thornton assembles a collection of poignant, sad, funny, and absurd true ghost stories from across Australia with some of Australia's most iconic actors as the storytellers.</t>
  </si>
  <si>
    <t>Always Was Always Will Be</t>
  </si>
  <si>
    <t>This film documents the camp set up by a number of Aboriginal organisations to protect the Sacred Grounds of the Waugul in the middle of Perth from construction of a tourist centre and car park.</t>
  </si>
  <si>
    <t>Hermannsburg</t>
  </si>
  <si>
    <t>Isa asks, 'What is your favourite game?' and our Science Questers take a look at how to design your own video game.</t>
  </si>
  <si>
    <t>Video Games</t>
  </si>
  <si>
    <t>Jarli</t>
  </si>
  <si>
    <t>Proud First Nations girl, Jarli has a knack for building things, especially things that fly, and she's got a dream to be the first person to travel to other worlds in our solar system.</t>
  </si>
  <si>
    <t xml:space="preserve">Wolf Joe </t>
  </si>
  <si>
    <t>When the kids find a turtle nest, they know they need to help the hatchlings overcome all obstacles to make it to the marsh, safe and sound.</t>
  </si>
  <si>
    <t>Turtle Trek</t>
  </si>
  <si>
    <t>Do you know how the clock is ticking... Tik-tok, tik-tok. Tuta has a wonderfull song about a clock - sing along!</t>
  </si>
  <si>
    <t>Clock</t>
  </si>
  <si>
    <t>In the city of Arkadia, the children feel that the life without Tehrig becomes more and more difficult.</t>
  </si>
  <si>
    <t>Between Two Worlds</t>
  </si>
  <si>
    <t>Kayne and Kamil are on a soaring mission from Perth to Lorna Glen deep in the Western Australia desert, where Kayne must follow and observe the movements of a Wedge-Tailed Eagle.</t>
  </si>
  <si>
    <t>Wedge Tailed Eagle</t>
  </si>
  <si>
    <t>Julie has a tendency to take other people's things without asking permission, which annoys campers.</t>
  </si>
  <si>
    <t>Julia's Mania</t>
  </si>
  <si>
    <t>When Nico, Pam and Julie try to build a teepee at Camp Manitou, Max imposes his help.</t>
  </si>
  <si>
    <t>Relax, Max!</t>
  </si>
  <si>
    <t>Selkie</t>
  </si>
  <si>
    <t>Jamie, a troubled lonely teenager, gets a new lease on life when he comes upon a group of selkies, mythical people with the power to change into seals. Stars Shimon Moore and Celine O'Leary.</t>
  </si>
  <si>
    <t>Furry Vengeance</t>
  </si>
  <si>
    <t>In the Oregon wilderness, a real estate developer's new housing subdivision faces a unique group of protestersm, local woodland creatures who don't want their homes disturbed.</t>
  </si>
  <si>
    <t>Going Places With Ernie Dingo</t>
  </si>
  <si>
    <t>Ernie visits Port Lincoln and meets an ex-oyster farming couple, he swims with wild sea-lions with a chilled marine biologist, and learns about great white pointer sharks from a passionate skipper.</t>
  </si>
  <si>
    <t>Port Lincoln</t>
  </si>
  <si>
    <t>The Whole Table</t>
  </si>
  <si>
    <t>A ground-breaking all Indigenous panel show, co-produced by Sydney Theatre Company and NITV exploring a range of issues that impact Indigenous people both here in Australia and abroad.</t>
  </si>
  <si>
    <t>Power To The People</t>
  </si>
  <si>
    <t>Home to the largest First Nations population in Canada, Six Nations of the Grand River established a corporation to manage economic opportunities on behalf of their people.</t>
  </si>
  <si>
    <t>Six Nations</t>
  </si>
  <si>
    <t>Pacific Island Food Revolution</t>
  </si>
  <si>
    <t>Join host Robert Oliver as he heads to beautiful Vanuatu to meet the new contestants. Which of the three teams will make it to the finals?</t>
  </si>
  <si>
    <t>Vanuatu</t>
  </si>
  <si>
    <t>The Last Land - Gespe'gewa'gi</t>
  </si>
  <si>
    <t>It's mid-summer and the commercial fisheries take a pause, but community organizer Lita and her bubbly crew are in full swing. Rain or shine, it's the perfect time for the Listuguj Pow Wow.</t>
  </si>
  <si>
    <t>Lita And The Pow Wow Crew</t>
  </si>
  <si>
    <t>The Beaver Whisperers</t>
  </si>
  <si>
    <t>The world's next environmental crisis is predicted to be a water shortage. Who would have guessed that the humble beaver could be the ecological super-hero that saves us all?</t>
  </si>
  <si>
    <t xml:space="preserve">Alone Australia </t>
  </si>
  <si>
    <t xml:space="preserve">l w </t>
  </si>
  <si>
    <t>More than ever, the mind game is key for the remaining participants. They have no idea how many people are still in the competition, nor how much longer their opponents might hang on for.</t>
  </si>
  <si>
    <t>Ganbu Gulin: One Mob</t>
  </si>
  <si>
    <t>Stripped of their right to hold citizenship ceremonies, the Darebin community Aboriginal community and the Council created a new day to celebrate living together.</t>
  </si>
  <si>
    <t>Week 22: Sunday 28th May to Saturday 3rd June</t>
  </si>
  <si>
    <t>MOTORSPORTS</t>
  </si>
  <si>
    <t>RUGBY LEAGUE</t>
  </si>
  <si>
    <t>BOXING</t>
  </si>
  <si>
    <t>FOOTBALL</t>
  </si>
  <si>
    <t>RUGBY UNION</t>
  </si>
  <si>
    <t>AFL</t>
  </si>
  <si>
    <t>NATURAL HISTORY</t>
  </si>
  <si>
    <t>DOCUMENTARY</t>
  </si>
  <si>
    <t>FEATURE DOCUMENTARY</t>
  </si>
  <si>
    <t>MOVIE</t>
  </si>
  <si>
    <t>DOCUMENTARY SERIES</t>
  </si>
  <si>
    <t>KARLA GRANT</t>
  </si>
  <si>
    <t xml:space="preserve">OVER THE BLACK DOT </t>
  </si>
  <si>
    <t>ADVENTURE</t>
  </si>
  <si>
    <t xml:space="preserve">YOKAYI FOOTY </t>
  </si>
  <si>
    <t>TRAVEL</t>
  </si>
  <si>
    <t>DRAMA</t>
  </si>
  <si>
    <t>FAMILY MOVIE</t>
  </si>
  <si>
    <t>LATE NIGHT MOVIE</t>
  </si>
  <si>
    <t>DOCUMENTARY 
SERIES</t>
  </si>
  <si>
    <t xml:space="preserve">Deep Blue Sea </t>
  </si>
  <si>
    <t>The Temple Of Condor</t>
  </si>
  <si>
    <t>The Creation Story</t>
  </si>
  <si>
    <t>The Ransom Of Peace</t>
  </si>
  <si>
    <t>The Triangle Of The Deep</t>
  </si>
  <si>
    <t>The Path Of Light</t>
  </si>
  <si>
    <t>The Drakensberg: Barrier Of Spears</t>
  </si>
  <si>
    <t>The Marsh</t>
  </si>
  <si>
    <t>The Scary Swine</t>
  </si>
  <si>
    <t>The City Of Arkadia</t>
  </si>
  <si>
    <t>The Brothers Barkar</t>
  </si>
  <si>
    <t>The Making Of Marrga</t>
  </si>
  <si>
    <t>The Duckrock Club</t>
  </si>
  <si>
    <t xml:space="preserve"> When we follow our universal modern system of time we dictate to the environment when we are ready to celebrate, work, relax, plant, harvest and interact with the world.</t>
  </si>
  <si>
    <t xml:space="preserve">Africa's Hidden Kingdoms </t>
  </si>
  <si>
    <t>Take a look at the wildlife of The Drakensberg Mountain range and how creatures survive in the hostile landscape, from the highest peaks to the rolling grasslands below.</t>
  </si>
  <si>
    <t xml:space="preserve">Africa's Hidden Kingdoms Series </t>
  </si>
  <si>
    <t>Voyage high into the mountain sky and discover the Cloud Mountains of South Africa, a hidden world that serves as a window to an ancient time.</t>
  </si>
  <si>
    <t>The wildlife of South Africa's coastline face a gruelling challenge as they navigate the area's severe, yet beautiful, landscape.</t>
  </si>
  <si>
    <t>Lying in the northwestern corner of South Africa it is a desert like no other. Species here have developed over generations to ensure that their adaptations allow them to live in this biome.</t>
  </si>
  <si>
    <t>The boys go to their first ever concert, but an involuntary reaction from Albert causes carnage, sees them scrambling for alibis, and sharing secrets which will change their lives forever.</t>
  </si>
  <si>
    <t>Searching for a cure to Alzheimer's disease, a group of scientists on an isolated research facility become the prey, as a trio of intelligent sharks fight back.</t>
  </si>
  <si>
    <t>The Treasures Of Viola</t>
  </si>
  <si>
    <t>The Haunted Wreck</t>
  </si>
  <si>
    <t>The Sandveld: Land Of Contrasts</t>
  </si>
  <si>
    <t>The Yapas</t>
  </si>
  <si>
    <t xml:space="preserve"> Synopsis TBC</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</si>
</sst>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4999699890613556"/>
        <bgColor indexed="64"/>
      </patternFill>
    </fill>
    <fill>
      <patternFill patternType="solid">
        <fgColor theme="9"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21">
    <xf numFmtId="0" fontId="0" fillId="0" borderId="0" xfId="0" applyFont="1" applyAlignment="1">
      <alignment/>
    </xf>
    <xf numFmtId="0" fontId="0" fillId="33" borderId="0" xfId="0" applyFill="1" applyAlignment="1">
      <alignment horizontal="left"/>
    </xf>
    <xf numFmtId="0" fontId="0" fillId="33" borderId="0" xfId="0" applyFill="1" applyAlignment="1">
      <alignment horizontal="center" vertical="center"/>
    </xf>
    <xf numFmtId="0" fontId="0" fillId="33" borderId="0" xfId="0" applyFill="1" applyAlignment="1">
      <alignment horizontal="left" wrapText="1"/>
    </xf>
    <xf numFmtId="0" fontId="0" fillId="33" borderId="10" xfId="0" applyFill="1" applyBorder="1" applyAlignment="1">
      <alignment horizontal="center" vertical="center"/>
    </xf>
    <xf numFmtId="0" fontId="0" fillId="33" borderId="10" xfId="0" applyFill="1" applyBorder="1" applyAlignment="1">
      <alignment horizontal="left" wrapText="1"/>
    </xf>
    <xf numFmtId="0" fontId="0" fillId="34" borderId="10" xfId="0" applyFill="1" applyBorder="1" applyAlignment="1">
      <alignment horizontal="center" vertical="center" wrapText="1"/>
    </xf>
    <xf numFmtId="0" fontId="0" fillId="33" borderId="11" xfId="0" applyFill="1" applyBorder="1" applyAlignment="1">
      <alignment horizontal="left" wrapText="1"/>
    </xf>
    <xf numFmtId="0" fontId="0" fillId="0" borderId="11" xfId="0" applyBorder="1" applyAlignment="1">
      <alignment horizontal="center" vertical="center" wrapText="1"/>
    </xf>
    <xf numFmtId="0" fontId="0" fillId="33" borderId="11" xfId="0" applyFill="1" applyBorder="1" applyAlignment="1">
      <alignment horizontal="center" vertical="center"/>
    </xf>
    <xf numFmtId="0" fontId="0" fillId="33" borderId="12" xfId="0" applyFill="1" applyBorder="1" applyAlignment="1">
      <alignment horizontal="left" wrapText="1"/>
    </xf>
    <xf numFmtId="0" fontId="0" fillId="0" borderId="12" xfId="0" applyBorder="1" applyAlignment="1">
      <alignment horizontal="center" vertical="center" wrapText="1"/>
    </xf>
    <xf numFmtId="0" fontId="0" fillId="33" borderId="12" xfId="0" applyFill="1" applyBorder="1" applyAlignment="1">
      <alignment horizontal="center" vertical="center"/>
    </xf>
    <xf numFmtId="0" fontId="22" fillId="35" borderId="10" xfId="0" applyFont="1" applyFill="1" applyBorder="1" applyAlignment="1">
      <alignment horizontal="center" vertical="center" wrapText="1"/>
    </xf>
    <xf numFmtId="0" fontId="0" fillId="13" borderId="0" xfId="0" applyFill="1" applyAlignment="1">
      <alignment horizontal="center" vertical="center"/>
    </xf>
    <xf numFmtId="0" fontId="0" fillId="13" borderId="10" xfId="0" applyFill="1" applyBorder="1" applyAlignment="1">
      <alignment horizontal="left" wrapText="1"/>
    </xf>
    <xf numFmtId="0" fontId="0" fillId="33" borderId="0" xfId="0" applyFill="1" applyAlignment="1">
      <alignment horizontal="center" vertical="center" wrapText="1"/>
    </xf>
    <xf numFmtId="0" fontId="22" fillId="34" borderId="10" xfId="0" applyFont="1" applyFill="1" applyBorder="1" applyAlignment="1">
      <alignment horizontal="center" vertical="center" wrapText="1"/>
    </xf>
    <xf numFmtId="0" fontId="0" fillId="13" borderId="10" xfId="0" applyFill="1" applyBorder="1" applyAlignment="1">
      <alignment horizontal="center" vertical="center"/>
    </xf>
    <xf numFmtId="0" fontId="35" fillId="33" borderId="10" xfId="0" applyFont="1" applyFill="1" applyBorder="1" applyAlignment="1">
      <alignment horizontal="left" wrapText="1"/>
    </xf>
    <xf numFmtId="0" fontId="35" fillId="33" borderId="1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266700</xdr:colOff>
      <xdr:row>0</xdr:row>
      <xdr:rowOff>1971675</xdr:rowOff>
    </xdr:to>
    <xdr:pic>
      <xdr:nvPicPr>
        <xdr:cNvPr id="1" name="Picture 2"/>
        <xdr:cNvPicPr preferRelativeResize="1">
          <a:picLocks noChangeAspect="1"/>
        </xdr:cNvPicPr>
      </xdr:nvPicPr>
      <xdr:blipFill>
        <a:blip r:embed="rId1"/>
        <a:stretch>
          <a:fillRect/>
        </a:stretch>
      </xdr:blipFill>
      <xdr:spPr>
        <a:xfrm>
          <a:off x="0" y="0"/>
          <a:ext cx="8667750" cy="1971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279"/>
  <sheetViews>
    <sheetView tabSelected="1" zoomScale="80" zoomScaleNormal="80" zoomScalePageLayoutView="0" workbookViewId="0" topLeftCell="A1">
      <pane ySplit="2" topLeftCell="A270" activePane="bottomLeft" state="frozen"/>
      <selection pane="topLeft" activeCell="A1" sqref="A1"/>
      <selection pane="bottomLeft" activeCell="K104" sqref="K104"/>
    </sheetView>
  </sheetViews>
  <sheetFormatPr defaultColWidth="9.140625" defaultRowHeight="15"/>
  <cols>
    <col min="1" max="1" width="11.8515625" style="2" customWidth="1"/>
    <col min="2" max="2" width="10.28125" style="2" customWidth="1"/>
    <col min="3" max="3" width="47.00390625" style="3" customWidth="1"/>
    <col min="4" max="4" width="40.140625" style="3" customWidth="1"/>
    <col min="5" max="5" width="16.7109375" style="2" customWidth="1"/>
    <col min="6" max="6" width="17.7109375" style="2" customWidth="1"/>
    <col min="7" max="7" width="16.8515625" style="2" customWidth="1"/>
    <col min="8" max="8" width="18.57421875" style="2" customWidth="1"/>
    <col min="9" max="9" width="10.00390625" style="2" customWidth="1"/>
    <col min="10" max="10" width="20.140625" style="16" customWidth="1"/>
    <col min="11" max="11" width="46.140625" style="3" customWidth="1"/>
    <col min="12" max="12" width="19.7109375" style="2" customWidth="1"/>
    <col min="13" max="13" width="18.8515625" style="2" customWidth="1"/>
    <col min="14" max="14" width="18.421875" style="2" customWidth="1"/>
    <col min="15" max="16384" width="9.140625" style="2" customWidth="1"/>
  </cols>
  <sheetData>
    <row r="1" spans="1:11" ht="170.25" customHeight="1">
      <c r="A1" s="1" t="s">
        <v>451</v>
      </c>
      <c r="I1" s="9"/>
      <c r="J1" s="8"/>
      <c r="K1" s="7"/>
    </row>
    <row r="2" spans="1:14" ht="15">
      <c r="A2" s="4" t="s">
        <v>0</v>
      </c>
      <c r="B2" s="4" t="s">
        <v>1</v>
      </c>
      <c r="C2" s="5" t="s">
        <v>2</v>
      </c>
      <c r="D2" s="5" t="s">
        <v>6</v>
      </c>
      <c r="E2" s="4" t="s">
        <v>9</v>
      </c>
      <c r="F2" s="4" t="s">
        <v>7</v>
      </c>
      <c r="G2" s="4" t="s">
        <v>3</v>
      </c>
      <c r="H2" s="4" t="s">
        <v>4</v>
      </c>
      <c r="I2" s="12" t="s">
        <v>8</v>
      </c>
      <c r="J2" s="11"/>
      <c r="K2" s="10" t="s">
        <v>5</v>
      </c>
      <c r="L2" s="4" t="s">
        <v>10</v>
      </c>
      <c r="M2" s="4" t="s">
        <v>11</v>
      </c>
      <c r="N2" s="4" t="s">
        <v>12</v>
      </c>
    </row>
    <row r="3" spans="1:14" ht="45">
      <c r="A3" s="4" t="str">
        <f aca="true" t="shared" si="0" ref="A3:A35">"2023-05-28"</f>
        <v>2023-05-28</v>
      </c>
      <c r="B3" s="4" t="str">
        <f>"0500"</f>
        <v>0500</v>
      </c>
      <c r="C3" s="5" t="s">
        <v>13</v>
      </c>
      <c r="D3" s="5"/>
      <c r="E3" s="4" t="str">
        <f>"03"</f>
        <v>03</v>
      </c>
      <c r="F3" s="4">
        <v>15</v>
      </c>
      <c r="G3" s="4" t="s">
        <v>14</v>
      </c>
      <c r="H3" s="4"/>
      <c r="I3" s="4" t="s">
        <v>16</v>
      </c>
      <c r="J3" s="17"/>
      <c r="K3" s="5" t="s">
        <v>15</v>
      </c>
      <c r="L3" s="4">
        <v>2012</v>
      </c>
      <c r="M3" s="4" t="s">
        <v>17</v>
      </c>
      <c r="N3" s="4"/>
    </row>
    <row r="4" spans="1:14" ht="30">
      <c r="A4" s="4" t="str">
        <f t="shared" si="0"/>
        <v>2023-05-28</v>
      </c>
      <c r="B4" s="4" t="str">
        <f>"0600"</f>
        <v>0600</v>
      </c>
      <c r="C4" s="5" t="s">
        <v>18</v>
      </c>
      <c r="D4" s="5" t="s">
        <v>21</v>
      </c>
      <c r="E4" s="4" t="str">
        <f>"02"</f>
        <v>02</v>
      </c>
      <c r="F4" s="4">
        <v>10</v>
      </c>
      <c r="G4" s="4" t="s">
        <v>19</v>
      </c>
      <c r="H4" s="4"/>
      <c r="I4" s="4" t="s">
        <v>16</v>
      </c>
      <c r="J4" s="17"/>
      <c r="K4" s="5" t="s">
        <v>20</v>
      </c>
      <c r="L4" s="4">
        <v>2019</v>
      </c>
      <c r="M4" s="4" t="s">
        <v>17</v>
      </c>
      <c r="N4" s="4"/>
    </row>
    <row r="5" spans="1:14" ht="30">
      <c r="A5" s="4" t="str">
        <f t="shared" si="0"/>
        <v>2023-05-28</v>
      </c>
      <c r="B5" s="4" t="str">
        <f>"0625"</f>
        <v>0625</v>
      </c>
      <c r="C5" s="5" t="s">
        <v>18</v>
      </c>
      <c r="D5" s="5" t="s">
        <v>23</v>
      </c>
      <c r="E5" s="4" t="str">
        <f>"02"</f>
        <v>02</v>
      </c>
      <c r="F5" s="4">
        <v>11</v>
      </c>
      <c r="G5" s="4" t="s">
        <v>19</v>
      </c>
      <c r="H5" s="4"/>
      <c r="I5" s="4" t="s">
        <v>16</v>
      </c>
      <c r="J5" s="17"/>
      <c r="K5" s="5" t="s">
        <v>20</v>
      </c>
      <c r="L5" s="4">
        <v>2019</v>
      </c>
      <c r="M5" s="4" t="s">
        <v>17</v>
      </c>
      <c r="N5" s="4"/>
    </row>
    <row r="6" spans="1:14" ht="60">
      <c r="A6" s="4" t="str">
        <f t="shared" si="0"/>
        <v>2023-05-28</v>
      </c>
      <c r="B6" s="4" t="str">
        <f>"0650"</f>
        <v>0650</v>
      </c>
      <c r="C6" s="5" t="s">
        <v>24</v>
      </c>
      <c r="D6" s="5" t="s">
        <v>26</v>
      </c>
      <c r="E6" s="4" t="str">
        <f>"02"</f>
        <v>02</v>
      </c>
      <c r="F6" s="4">
        <v>6</v>
      </c>
      <c r="G6" s="4" t="s">
        <v>19</v>
      </c>
      <c r="H6" s="4"/>
      <c r="I6" s="4" t="s">
        <v>16</v>
      </c>
      <c r="J6" s="17"/>
      <c r="K6" s="5" t="s">
        <v>25</v>
      </c>
      <c r="L6" s="4">
        <v>2018</v>
      </c>
      <c r="M6" s="4" t="s">
        <v>27</v>
      </c>
      <c r="N6" s="4"/>
    </row>
    <row r="7" spans="1:14" ht="60">
      <c r="A7" s="4" t="str">
        <f t="shared" si="0"/>
        <v>2023-05-28</v>
      </c>
      <c r="B7" s="4" t="str">
        <f>"0715"</f>
        <v>0715</v>
      </c>
      <c r="C7" s="5" t="s">
        <v>28</v>
      </c>
      <c r="D7" s="5" t="s">
        <v>30</v>
      </c>
      <c r="E7" s="4" t="str">
        <f>"01"</f>
        <v>01</v>
      </c>
      <c r="F7" s="4">
        <v>7</v>
      </c>
      <c r="G7" s="4" t="s">
        <v>19</v>
      </c>
      <c r="H7" s="4"/>
      <c r="I7" s="4" t="s">
        <v>16</v>
      </c>
      <c r="J7" s="17"/>
      <c r="K7" s="5" t="s">
        <v>29</v>
      </c>
      <c r="L7" s="4">
        <v>2016</v>
      </c>
      <c r="M7" s="4" t="s">
        <v>17</v>
      </c>
      <c r="N7" s="4"/>
    </row>
    <row r="8" spans="1:14" ht="45">
      <c r="A8" s="4" t="str">
        <f t="shared" si="0"/>
        <v>2023-05-28</v>
      </c>
      <c r="B8" s="4" t="str">
        <f>"0730"</f>
        <v>0730</v>
      </c>
      <c r="C8" s="5" t="s">
        <v>31</v>
      </c>
      <c r="D8" s="5" t="s">
        <v>33</v>
      </c>
      <c r="E8" s="4" t="str">
        <f>"01"</f>
        <v>01</v>
      </c>
      <c r="F8" s="4">
        <v>9</v>
      </c>
      <c r="G8" s="4" t="s">
        <v>19</v>
      </c>
      <c r="H8" s="4"/>
      <c r="I8" s="4" t="s">
        <v>16</v>
      </c>
      <c r="J8" s="17"/>
      <c r="K8" s="5" t="s">
        <v>32</v>
      </c>
      <c r="L8" s="4">
        <v>2009</v>
      </c>
      <c r="M8" s="4" t="s">
        <v>34</v>
      </c>
      <c r="N8" s="4"/>
    </row>
    <row r="9" spans="1:14" ht="30">
      <c r="A9" s="4" t="str">
        <f t="shared" si="0"/>
        <v>2023-05-28</v>
      </c>
      <c r="B9" s="4" t="str">
        <f>"0755"</f>
        <v>0755</v>
      </c>
      <c r="C9" s="5" t="s">
        <v>35</v>
      </c>
      <c r="D9" s="5" t="s">
        <v>37</v>
      </c>
      <c r="E9" s="4" t="str">
        <f>"03"</f>
        <v>03</v>
      </c>
      <c r="F9" s="4">
        <v>9</v>
      </c>
      <c r="G9" s="4" t="s">
        <v>19</v>
      </c>
      <c r="H9" s="4"/>
      <c r="I9" s="4" t="s">
        <v>16</v>
      </c>
      <c r="J9" s="17"/>
      <c r="K9" s="5" t="s">
        <v>36</v>
      </c>
      <c r="L9" s="4">
        <v>0</v>
      </c>
      <c r="M9" s="4" t="s">
        <v>38</v>
      </c>
      <c r="N9" s="4"/>
    </row>
    <row r="10" spans="1:14" ht="45">
      <c r="A10" s="4" t="str">
        <f t="shared" si="0"/>
        <v>2023-05-28</v>
      </c>
      <c r="B10" s="4" t="str">
        <f>"0805"</f>
        <v>0805</v>
      </c>
      <c r="C10" s="5" t="s">
        <v>39</v>
      </c>
      <c r="D10" s="5" t="s">
        <v>41</v>
      </c>
      <c r="E10" s="4" t="str">
        <f>"01"</f>
        <v>01</v>
      </c>
      <c r="F10" s="4">
        <v>35</v>
      </c>
      <c r="G10" s="4" t="s">
        <v>19</v>
      </c>
      <c r="H10" s="4"/>
      <c r="I10" s="4" t="s">
        <v>16</v>
      </c>
      <c r="J10" s="17"/>
      <c r="K10" s="5" t="s">
        <v>40</v>
      </c>
      <c r="L10" s="4">
        <v>2020</v>
      </c>
      <c r="M10" s="4" t="s">
        <v>27</v>
      </c>
      <c r="N10" s="4"/>
    </row>
    <row r="11" spans="1:14" ht="60">
      <c r="A11" s="4" t="str">
        <f t="shared" si="0"/>
        <v>2023-05-28</v>
      </c>
      <c r="B11" s="4" t="str">
        <f>"0815"</f>
        <v>0815</v>
      </c>
      <c r="C11" s="5" t="s">
        <v>42</v>
      </c>
      <c r="D11" s="5" t="s">
        <v>44</v>
      </c>
      <c r="E11" s="4" t="str">
        <f>"02"</f>
        <v>02</v>
      </c>
      <c r="F11" s="4">
        <v>3</v>
      </c>
      <c r="G11" s="4" t="s">
        <v>19</v>
      </c>
      <c r="H11" s="4"/>
      <c r="I11" s="4" t="s">
        <v>16</v>
      </c>
      <c r="J11" s="17"/>
      <c r="K11" s="5" t="s">
        <v>43</v>
      </c>
      <c r="L11" s="4">
        <v>2021</v>
      </c>
      <c r="M11" s="4" t="s">
        <v>45</v>
      </c>
      <c r="N11" s="4"/>
    </row>
    <row r="12" spans="1:14" ht="45">
      <c r="A12" s="4" t="str">
        <f t="shared" si="0"/>
        <v>2023-05-28</v>
      </c>
      <c r="B12" s="4" t="str">
        <f>"0820"</f>
        <v>0820</v>
      </c>
      <c r="C12" s="5" t="s">
        <v>46</v>
      </c>
      <c r="D12" s="5" t="s">
        <v>473</v>
      </c>
      <c r="E12" s="4" t="str">
        <f>"02"</f>
        <v>02</v>
      </c>
      <c r="F12" s="4">
        <v>22</v>
      </c>
      <c r="G12" s="4" t="s">
        <v>14</v>
      </c>
      <c r="H12" s="4"/>
      <c r="I12" s="4" t="s">
        <v>16</v>
      </c>
      <c r="J12" s="17"/>
      <c r="K12" s="5" t="s">
        <v>47</v>
      </c>
      <c r="L12" s="4">
        <v>1987</v>
      </c>
      <c r="M12" s="4" t="s">
        <v>48</v>
      </c>
      <c r="N12" s="4" t="s">
        <v>22</v>
      </c>
    </row>
    <row r="13" spans="1:14" ht="45">
      <c r="A13" s="4" t="str">
        <f t="shared" si="0"/>
        <v>2023-05-28</v>
      </c>
      <c r="B13" s="4" t="str">
        <f>"0845"</f>
        <v>0845</v>
      </c>
      <c r="C13" s="5" t="s">
        <v>49</v>
      </c>
      <c r="D13" s="5" t="s">
        <v>52</v>
      </c>
      <c r="E13" s="4" t="str">
        <f>"02"</f>
        <v>02</v>
      </c>
      <c r="F13" s="4">
        <v>8</v>
      </c>
      <c r="G13" s="4" t="s">
        <v>14</v>
      </c>
      <c r="H13" s="4" t="s">
        <v>50</v>
      </c>
      <c r="I13" s="4" t="s">
        <v>16</v>
      </c>
      <c r="J13" s="17"/>
      <c r="K13" s="5" t="s">
        <v>51</v>
      </c>
      <c r="L13" s="4">
        <v>2014</v>
      </c>
      <c r="M13" s="4" t="s">
        <v>17</v>
      </c>
      <c r="N13" s="4"/>
    </row>
    <row r="14" spans="1:14" ht="60">
      <c r="A14" s="4" t="str">
        <f t="shared" si="0"/>
        <v>2023-05-28</v>
      </c>
      <c r="B14" s="4" t="str">
        <f>"0910"</f>
        <v>0910</v>
      </c>
      <c r="C14" s="5" t="s">
        <v>53</v>
      </c>
      <c r="D14" s="5" t="s">
        <v>55</v>
      </c>
      <c r="E14" s="4" t="str">
        <f>"03"</f>
        <v>03</v>
      </c>
      <c r="F14" s="4">
        <v>9</v>
      </c>
      <c r="G14" s="4" t="s">
        <v>19</v>
      </c>
      <c r="H14" s="4"/>
      <c r="I14" s="4" t="s">
        <v>16</v>
      </c>
      <c r="J14" s="17"/>
      <c r="K14" s="5" t="s">
        <v>54</v>
      </c>
      <c r="L14" s="4">
        <v>2019</v>
      </c>
      <c r="M14" s="4" t="s">
        <v>27</v>
      </c>
      <c r="N14" s="4"/>
    </row>
    <row r="15" spans="1:14" ht="45">
      <c r="A15" s="4" t="str">
        <f t="shared" si="0"/>
        <v>2023-05-28</v>
      </c>
      <c r="B15" s="4" t="str">
        <f>"0935"</f>
        <v>0935</v>
      </c>
      <c r="C15" s="5" t="s">
        <v>53</v>
      </c>
      <c r="D15" s="5" t="s">
        <v>494</v>
      </c>
      <c r="E15" s="4" t="str">
        <f>"03"</f>
        <v>03</v>
      </c>
      <c r="F15" s="4">
        <v>10</v>
      </c>
      <c r="G15" s="4" t="s">
        <v>19</v>
      </c>
      <c r="H15" s="4"/>
      <c r="I15" s="4" t="s">
        <v>16</v>
      </c>
      <c r="J15" s="17"/>
      <c r="K15" s="5" t="s">
        <v>56</v>
      </c>
      <c r="L15" s="4">
        <v>2019</v>
      </c>
      <c r="M15" s="4" t="s">
        <v>27</v>
      </c>
      <c r="N15" s="4"/>
    </row>
    <row r="16" spans="1:68" s="14" customFormat="1" ht="45">
      <c r="A16" s="18" t="str">
        <f t="shared" si="0"/>
        <v>2023-05-28</v>
      </c>
      <c r="B16" s="18" t="str">
        <f>"1000"</f>
        <v>1000</v>
      </c>
      <c r="C16" s="15" t="s">
        <v>57</v>
      </c>
      <c r="D16" s="15" t="s">
        <v>60</v>
      </c>
      <c r="E16" s="18" t="str">
        <f>"2023"</f>
        <v>2023</v>
      </c>
      <c r="F16" s="18">
        <v>12</v>
      </c>
      <c r="G16" s="18" t="s">
        <v>58</v>
      </c>
      <c r="H16" s="18"/>
      <c r="I16" s="18" t="s">
        <v>16</v>
      </c>
      <c r="J16" s="13" t="s">
        <v>452</v>
      </c>
      <c r="K16" s="15" t="s">
        <v>59</v>
      </c>
      <c r="L16" s="18">
        <v>2023</v>
      </c>
      <c r="M16" s="18" t="s">
        <v>61</v>
      </c>
      <c r="N16" s="18"/>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row>
    <row r="17" spans="1:68" s="14" customFormat="1" ht="45">
      <c r="A17" s="18" t="str">
        <f t="shared" si="0"/>
        <v>2023-05-28</v>
      </c>
      <c r="B17" s="18" t="str">
        <f>"1100"</f>
        <v>1100</v>
      </c>
      <c r="C17" s="15" t="s">
        <v>62</v>
      </c>
      <c r="D17" s="15" t="s">
        <v>64</v>
      </c>
      <c r="E17" s="18" t="str">
        <f>"2022"</f>
        <v>2022</v>
      </c>
      <c r="F17" s="18">
        <v>9</v>
      </c>
      <c r="G17" s="18" t="s">
        <v>58</v>
      </c>
      <c r="H17" s="18"/>
      <c r="I17" s="18" t="s">
        <v>16</v>
      </c>
      <c r="J17" s="13" t="s">
        <v>453</v>
      </c>
      <c r="K17" s="15" t="s">
        <v>63</v>
      </c>
      <c r="L17" s="18">
        <v>2022</v>
      </c>
      <c r="M17" s="18" t="s">
        <v>17</v>
      </c>
      <c r="N17" s="18"/>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row>
    <row r="18" spans="1:68" s="14" customFormat="1" ht="75">
      <c r="A18" s="18" t="str">
        <f t="shared" si="0"/>
        <v>2023-05-28</v>
      </c>
      <c r="B18" s="18" t="str">
        <f>"1200"</f>
        <v>1200</v>
      </c>
      <c r="C18" s="15" t="s">
        <v>65</v>
      </c>
      <c r="D18" s="15"/>
      <c r="E18" s="18" t="str">
        <f>"2023"</f>
        <v>2023</v>
      </c>
      <c r="F18" s="18">
        <v>12</v>
      </c>
      <c r="G18" s="18" t="s">
        <v>58</v>
      </c>
      <c r="H18" s="18"/>
      <c r="I18" s="18" t="s">
        <v>16</v>
      </c>
      <c r="J18" s="13" t="s">
        <v>453</v>
      </c>
      <c r="K18" s="15" t="s">
        <v>66</v>
      </c>
      <c r="L18" s="18">
        <v>2023</v>
      </c>
      <c r="M18" s="18" t="s">
        <v>17</v>
      </c>
      <c r="N18" s="18"/>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row>
    <row r="19" spans="1:68" s="14" customFormat="1" ht="30">
      <c r="A19" s="18" t="str">
        <f t="shared" si="0"/>
        <v>2023-05-28</v>
      </c>
      <c r="B19" s="18" t="str">
        <f>"1230"</f>
        <v>1230</v>
      </c>
      <c r="C19" s="15" t="s">
        <v>67</v>
      </c>
      <c r="D19" s="15"/>
      <c r="E19" s="18" t="str">
        <f>"2020"</f>
        <v>2020</v>
      </c>
      <c r="F19" s="18">
        <v>4</v>
      </c>
      <c r="G19" s="18" t="s">
        <v>58</v>
      </c>
      <c r="H19" s="18"/>
      <c r="I19" s="18" t="s">
        <v>16</v>
      </c>
      <c r="J19" s="13" t="s">
        <v>454</v>
      </c>
      <c r="K19" s="15" t="s">
        <v>68</v>
      </c>
      <c r="L19" s="18">
        <v>2020</v>
      </c>
      <c r="M19" s="18" t="s">
        <v>17</v>
      </c>
      <c r="N19" s="18"/>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row>
    <row r="20" spans="1:68" s="14" customFormat="1" ht="30">
      <c r="A20" s="18" t="str">
        <f t="shared" si="0"/>
        <v>2023-05-28</v>
      </c>
      <c r="B20" s="18" t="str">
        <f>"1300"</f>
        <v>1300</v>
      </c>
      <c r="C20" s="15" t="s">
        <v>69</v>
      </c>
      <c r="D20" s="15" t="s">
        <v>71</v>
      </c>
      <c r="E20" s="18" t="str">
        <f>"2022"</f>
        <v>2022</v>
      </c>
      <c r="F20" s="18">
        <v>8</v>
      </c>
      <c r="G20" s="18" t="s">
        <v>58</v>
      </c>
      <c r="H20" s="18"/>
      <c r="I20" s="18"/>
      <c r="J20" s="13" t="s">
        <v>455</v>
      </c>
      <c r="K20" s="15" t="s">
        <v>70</v>
      </c>
      <c r="L20" s="18">
        <v>2022</v>
      </c>
      <c r="M20" s="18" t="s">
        <v>17</v>
      </c>
      <c r="N20" s="18"/>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row>
    <row r="21" spans="1:68" s="14" customFormat="1" ht="30">
      <c r="A21" s="18" t="str">
        <f t="shared" si="0"/>
        <v>2023-05-28</v>
      </c>
      <c r="B21" s="18" t="str">
        <f>"1420"</f>
        <v>1420</v>
      </c>
      <c r="C21" s="15" t="s">
        <v>72</v>
      </c>
      <c r="D21" s="15"/>
      <c r="E21" s="18" t="str">
        <f>"2022"</f>
        <v>2022</v>
      </c>
      <c r="F21" s="18">
        <v>6</v>
      </c>
      <c r="G21" s="18" t="s">
        <v>58</v>
      </c>
      <c r="H21" s="18"/>
      <c r="I21" s="18" t="s">
        <v>16</v>
      </c>
      <c r="J21" s="13" t="s">
        <v>456</v>
      </c>
      <c r="K21" s="15" t="s">
        <v>73</v>
      </c>
      <c r="L21" s="18">
        <v>2022</v>
      </c>
      <c r="M21" s="18" t="s">
        <v>17</v>
      </c>
      <c r="N21" s="18"/>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row>
    <row r="22" spans="1:68" s="14" customFormat="1" ht="30">
      <c r="A22" s="18" t="str">
        <f t="shared" si="0"/>
        <v>2023-05-28</v>
      </c>
      <c r="B22" s="18" t="str">
        <f>"1445"</f>
        <v>1445</v>
      </c>
      <c r="C22" s="15" t="s">
        <v>74</v>
      </c>
      <c r="D22" s="15"/>
      <c r="E22" s="18" t="str">
        <f>"2022"</f>
        <v>2022</v>
      </c>
      <c r="F22" s="18">
        <v>10</v>
      </c>
      <c r="G22" s="18" t="s">
        <v>58</v>
      </c>
      <c r="H22" s="18"/>
      <c r="I22" s="18"/>
      <c r="J22" s="13" t="s">
        <v>457</v>
      </c>
      <c r="K22" s="15" t="s">
        <v>75</v>
      </c>
      <c r="L22" s="18">
        <v>2022</v>
      </c>
      <c r="M22" s="18" t="s">
        <v>17</v>
      </c>
      <c r="N22" s="18"/>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row>
    <row r="23" spans="1:68" s="14" customFormat="1" ht="30">
      <c r="A23" s="18" t="str">
        <f t="shared" si="0"/>
        <v>2023-05-28</v>
      </c>
      <c r="B23" s="18" t="str">
        <f>"1600"</f>
        <v>1600</v>
      </c>
      <c r="C23" s="15" t="s">
        <v>76</v>
      </c>
      <c r="D23" s="15" t="s">
        <v>78</v>
      </c>
      <c r="E23" s="18" t="str">
        <f>"2022"</f>
        <v>2022</v>
      </c>
      <c r="F23" s="18">
        <v>10</v>
      </c>
      <c r="G23" s="18" t="s">
        <v>58</v>
      </c>
      <c r="H23" s="18"/>
      <c r="I23" s="18" t="s">
        <v>16</v>
      </c>
      <c r="J23" s="13" t="s">
        <v>457</v>
      </c>
      <c r="K23" s="15" t="s">
        <v>77</v>
      </c>
      <c r="L23" s="18">
        <v>2022</v>
      </c>
      <c r="M23" s="18" t="s">
        <v>17</v>
      </c>
      <c r="N23" s="18"/>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row>
    <row r="24" spans="1:14" ht="60">
      <c r="A24" s="4" t="str">
        <f t="shared" si="0"/>
        <v>2023-05-28</v>
      </c>
      <c r="B24" s="4" t="str">
        <f>"1715"</f>
        <v>1715</v>
      </c>
      <c r="C24" s="5" t="s">
        <v>79</v>
      </c>
      <c r="D24" s="5" t="s">
        <v>82</v>
      </c>
      <c r="E24" s="4" t="str">
        <f>"01"</f>
        <v>01</v>
      </c>
      <c r="F24" s="4">
        <v>3</v>
      </c>
      <c r="G24" s="4" t="s">
        <v>14</v>
      </c>
      <c r="H24" s="4" t="s">
        <v>80</v>
      </c>
      <c r="I24" s="4" t="s">
        <v>16</v>
      </c>
      <c r="J24" s="17"/>
      <c r="K24" s="5" t="s">
        <v>81</v>
      </c>
      <c r="L24" s="4">
        <v>2013</v>
      </c>
      <c r="M24" s="4" t="s">
        <v>17</v>
      </c>
      <c r="N24" s="4" t="s">
        <v>22</v>
      </c>
    </row>
    <row r="25" spans="1:14" ht="45">
      <c r="A25" s="4" t="str">
        <f t="shared" si="0"/>
        <v>2023-05-28</v>
      </c>
      <c r="B25" s="4" t="str">
        <f>"1745"</f>
        <v>1745</v>
      </c>
      <c r="C25" s="5" t="s">
        <v>83</v>
      </c>
      <c r="D25" s="5" t="s">
        <v>85</v>
      </c>
      <c r="E25" s="4" t="str">
        <f>"01"</f>
        <v>01</v>
      </c>
      <c r="F25" s="4">
        <v>0</v>
      </c>
      <c r="G25" s="4" t="s">
        <v>14</v>
      </c>
      <c r="H25" s="4"/>
      <c r="I25" s="4" t="s">
        <v>16</v>
      </c>
      <c r="J25" s="17"/>
      <c r="K25" s="5" t="s">
        <v>84</v>
      </c>
      <c r="L25" s="4">
        <v>2015</v>
      </c>
      <c r="M25" s="4" t="s">
        <v>17</v>
      </c>
      <c r="N25" s="4"/>
    </row>
    <row r="26" spans="1:14" ht="60">
      <c r="A26" s="4" t="str">
        <f t="shared" si="0"/>
        <v>2023-05-28</v>
      </c>
      <c r="B26" s="4" t="str">
        <f>"1820"</f>
        <v>1820</v>
      </c>
      <c r="C26" s="5" t="s">
        <v>86</v>
      </c>
      <c r="D26" s="5"/>
      <c r="E26" s="4" t="str">
        <f>"2023"</f>
        <v>2023</v>
      </c>
      <c r="F26" s="4">
        <v>99</v>
      </c>
      <c r="G26" s="4" t="s">
        <v>58</v>
      </c>
      <c r="H26" s="4"/>
      <c r="I26" s="4" t="s">
        <v>16</v>
      </c>
      <c r="J26" s="17"/>
      <c r="K26" s="5" t="s">
        <v>87</v>
      </c>
      <c r="L26" s="4">
        <v>2023</v>
      </c>
      <c r="M26" s="4" t="s">
        <v>17</v>
      </c>
      <c r="N26" s="4"/>
    </row>
    <row r="27" spans="1:68" s="14" customFormat="1" ht="60">
      <c r="A27" s="18" t="str">
        <f t="shared" si="0"/>
        <v>2023-05-28</v>
      </c>
      <c r="B27" s="18" t="str">
        <f>"1830"</f>
        <v>1830</v>
      </c>
      <c r="C27" s="15" t="s">
        <v>88</v>
      </c>
      <c r="D27" s="15" t="s">
        <v>90</v>
      </c>
      <c r="E27" s="18" t="str">
        <f>"01"</f>
        <v>01</v>
      </c>
      <c r="F27" s="18">
        <v>2</v>
      </c>
      <c r="G27" s="18" t="s">
        <v>14</v>
      </c>
      <c r="H27" s="18"/>
      <c r="I27" s="18" t="s">
        <v>16</v>
      </c>
      <c r="J27" s="13" t="s">
        <v>458</v>
      </c>
      <c r="K27" s="15" t="s">
        <v>89</v>
      </c>
      <c r="L27" s="18">
        <v>2018</v>
      </c>
      <c r="M27" s="18" t="s">
        <v>45</v>
      </c>
      <c r="N27" s="18" t="s">
        <v>22</v>
      </c>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row>
    <row r="28" spans="1:68" s="14" customFormat="1" ht="60">
      <c r="A28" s="18" t="str">
        <f t="shared" si="0"/>
        <v>2023-05-28</v>
      </c>
      <c r="B28" s="18" t="str">
        <f>"1930"</f>
        <v>1930</v>
      </c>
      <c r="C28" s="15" t="s">
        <v>91</v>
      </c>
      <c r="D28" s="15"/>
      <c r="E28" s="18" t="str">
        <f>" "</f>
        <v> </v>
      </c>
      <c r="F28" s="18">
        <v>0</v>
      </c>
      <c r="G28" s="18" t="s">
        <v>92</v>
      </c>
      <c r="H28" s="18" t="s">
        <v>93</v>
      </c>
      <c r="I28" s="18" t="s">
        <v>16</v>
      </c>
      <c r="J28" s="13" t="s">
        <v>459</v>
      </c>
      <c r="K28" s="15" t="s">
        <v>94</v>
      </c>
      <c r="L28" s="18">
        <v>2016</v>
      </c>
      <c r="M28" s="18" t="s">
        <v>17</v>
      </c>
      <c r="N28" s="18" t="s">
        <v>22</v>
      </c>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row>
    <row r="29" spans="1:68" s="14" customFormat="1" ht="75">
      <c r="A29" s="18" t="str">
        <f t="shared" si="0"/>
        <v>2023-05-28</v>
      </c>
      <c r="B29" s="18" t="str">
        <f>"2030"</f>
        <v>2030</v>
      </c>
      <c r="C29" s="15" t="s">
        <v>95</v>
      </c>
      <c r="D29" s="15" t="s">
        <v>98</v>
      </c>
      <c r="E29" s="18" t="str">
        <f>"01"</f>
        <v>01</v>
      </c>
      <c r="F29" s="18">
        <v>0</v>
      </c>
      <c r="G29" s="18" t="s">
        <v>92</v>
      </c>
      <c r="H29" s="18" t="s">
        <v>96</v>
      </c>
      <c r="I29" s="18" t="s">
        <v>16</v>
      </c>
      <c r="J29" s="13" t="s">
        <v>460</v>
      </c>
      <c r="K29" s="15" t="s">
        <v>97</v>
      </c>
      <c r="L29" s="18">
        <v>2020</v>
      </c>
      <c r="M29" s="18" t="s">
        <v>17</v>
      </c>
      <c r="N29" s="18" t="s">
        <v>22</v>
      </c>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row>
    <row r="30" spans="1:68" s="14" customFormat="1" ht="75">
      <c r="A30" s="18" t="str">
        <f t="shared" si="0"/>
        <v>2023-05-28</v>
      </c>
      <c r="B30" s="18" t="str">
        <f>"2205"</f>
        <v>2205</v>
      </c>
      <c r="C30" s="15" t="s">
        <v>99</v>
      </c>
      <c r="D30" s="15" t="s">
        <v>38</v>
      </c>
      <c r="E30" s="18" t="str">
        <f>" "</f>
        <v> </v>
      </c>
      <c r="F30" s="18">
        <v>0</v>
      </c>
      <c r="G30" s="18" t="s">
        <v>14</v>
      </c>
      <c r="H30" s="18" t="s">
        <v>100</v>
      </c>
      <c r="I30" s="18" t="s">
        <v>16</v>
      </c>
      <c r="J30" s="13" t="s">
        <v>461</v>
      </c>
      <c r="K30" s="15" t="s">
        <v>101</v>
      </c>
      <c r="L30" s="18">
        <v>1977</v>
      </c>
      <c r="M30" s="18" t="s">
        <v>17</v>
      </c>
      <c r="N30" s="18" t="s">
        <v>22</v>
      </c>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row>
    <row r="31" spans="1:14" ht="45">
      <c r="A31" s="4" t="str">
        <f t="shared" si="0"/>
        <v>2023-05-28</v>
      </c>
      <c r="B31" s="4" t="str">
        <f>"2400"</f>
        <v>2400</v>
      </c>
      <c r="C31" s="5" t="s">
        <v>13</v>
      </c>
      <c r="D31" s="5"/>
      <c r="E31" s="4" t="str">
        <f aca="true" t="shared" si="1" ref="E31:E36">"03"</f>
        <v>03</v>
      </c>
      <c r="F31" s="4">
        <v>16</v>
      </c>
      <c r="G31" s="4" t="s">
        <v>14</v>
      </c>
      <c r="H31" s="4"/>
      <c r="I31" s="4" t="s">
        <v>16</v>
      </c>
      <c r="J31" s="17"/>
      <c r="K31" s="5" t="s">
        <v>15</v>
      </c>
      <c r="L31" s="4">
        <v>2012</v>
      </c>
      <c r="M31" s="4" t="s">
        <v>17</v>
      </c>
      <c r="N31" s="4"/>
    </row>
    <row r="32" spans="1:14" ht="45">
      <c r="A32" s="4" t="str">
        <f t="shared" si="0"/>
        <v>2023-05-28</v>
      </c>
      <c r="B32" s="4" t="str">
        <f>"2500"</f>
        <v>2500</v>
      </c>
      <c r="C32" s="5" t="s">
        <v>13</v>
      </c>
      <c r="D32" s="5"/>
      <c r="E32" s="4" t="str">
        <f t="shared" si="1"/>
        <v>03</v>
      </c>
      <c r="F32" s="4">
        <v>16</v>
      </c>
      <c r="G32" s="4" t="s">
        <v>14</v>
      </c>
      <c r="H32" s="4"/>
      <c r="I32" s="4" t="s">
        <v>16</v>
      </c>
      <c r="J32" s="17"/>
      <c r="K32" s="5" t="s">
        <v>15</v>
      </c>
      <c r="L32" s="4">
        <v>2012</v>
      </c>
      <c r="M32" s="4" t="s">
        <v>17</v>
      </c>
      <c r="N32" s="4"/>
    </row>
    <row r="33" spans="1:14" ht="45">
      <c r="A33" s="4" t="str">
        <f t="shared" si="0"/>
        <v>2023-05-28</v>
      </c>
      <c r="B33" s="4" t="str">
        <f>"2600"</f>
        <v>2600</v>
      </c>
      <c r="C33" s="5" t="s">
        <v>13</v>
      </c>
      <c r="D33" s="5"/>
      <c r="E33" s="4" t="str">
        <f t="shared" si="1"/>
        <v>03</v>
      </c>
      <c r="F33" s="4">
        <v>16</v>
      </c>
      <c r="G33" s="4" t="s">
        <v>14</v>
      </c>
      <c r="H33" s="4"/>
      <c r="I33" s="4" t="s">
        <v>16</v>
      </c>
      <c r="J33" s="17"/>
      <c r="K33" s="5" t="s">
        <v>15</v>
      </c>
      <c r="L33" s="4">
        <v>2012</v>
      </c>
      <c r="M33" s="4" t="s">
        <v>17</v>
      </c>
      <c r="N33" s="4"/>
    </row>
    <row r="34" spans="1:14" ht="45">
      <c r="A34" s="4" t="str">
        <f t="shared" si="0"/>
        <v>2023-05-28</v>
      </c>
      <c r="B34" s="4" t="str">
        <f>"2700"</f>
        <v>2700</v>
      </c>
      <c r="C34" s="5" t="s">
        <v>13</v>
      </c>
      <c r="D34" s="5"/>
      <c r="E34" s="4" t="str">
        <f t="shared" si="1"/>
        <v>03</v>
      </c>
      <c r="F34" s="4">
        <v>16</v>
      </c>
      <c r="G34" s="4" t="s">
        <v>14</v>
      </c>
      <c r="H34" s="4"/>
      <c r="I34" s="4" t="s">
        <v>16</v>
      </c>
      <c r="J34" s="17"/>
      <c r="K34" s="5" t="s">
        <v>15</v>
      </c>
      <c r="L34" s="4">
        <v>2012</v>
      </c>
      <c r="M34" s="4" t="s">
        <v>17</v>
      </c>
      <c r="N34" s="4"/>
    </row>
    <row r="35" spans="1:14" ht="45">
      <c r="A35" s="4" t="str">
        <f t="shared" si="0"/>
        <v>2023-05-28</v>
      </c>
      <c r="B35" s="4" t="str">
        <f>"2800"</f>
        <v>2800</v>
      </c>
      <c r="C35" s="5" t="s">
        <v>13</v>
      </c>
      <c r="D35" s="5"/>
      <c r="E35" s="4" t="str">
        <f t="shared" si="1"/>
        <v>03</v>
      </c>
      <c r="F35" s="4">
        <v>16</v>
      </c>
      <c r="G35" s="4" t="s">
        <v>14</v>
      </c>
      <c r="H35" s="4"/>
      <c r="I35" s="4" t="s">
        <v>16</v>
      </c>
      <c r="J35" s="17"/>
      <c r="K35" s="5" t="s">
        <v>15</v>
      </c>
      <c r="L35" s="4">
        <v>2012</v>
      </c>
      <c r="M35" s="4" t="s">
        <v>17</v>
      </c>
      <c r="N35" s="4"/>
    </row>
    <row r="36" spans="1:14" ht="45">
      <c r="A36" s="4" t="str">
        <f aca="true" t="shared" si="2" ref="A36:A75">"2023-05-29"</f>
        <v>2023-05-29</v>
      </c>
      <c r="B36" s="4" t="str">
        <f>"0500"</f>
        <v>0500</v>
      </c>
      <c r="C36" s="5" t="s">
        <v>13</v>
      </c>
      <c r="D36" s="5"/>
      <c r="E36" s="4" t="str">
        <f t="shared" si="1"/>
        <v>03</v>
      </c>
      <c r="F36" s="4">
        <v>16</v>
      </c>
      <c r="G36" s="4" t="s">
        <v>14</v>
      </c>
      <c r="H36" s="4"/>
      <c r="I36" s="4" t="s">
        <v>16</v>
      </c>
      <c r="J36" s="17"/>
      <c r="K36" s="5" t="s">
        <v>15</v>
      </c>
      <c r="L36" s="4">
        <v>2012</v>
      </c>
      <c r="M36" s="4" t="s">
        <v>17</v>
      </c>
      <c r="N36" s="4"/>
    </row>
    <row r="37" spans="1:14" ht="30">
      <c r="A37" s="4" t="str">
        <f t="shared" si="2"/>
        <v>2023-05-29</v>
      </c>
      <c r="B37" s="4" t="str">
        <f>"0600"</f>
        <v>0600</v>
      </c>
      <c r="C37" s="5" t="s">
        <v>18</v>
      </c>
      <c r="D37" s="5" t="s">
        <v>102</v>
      </c>
      <c r="E37" s="4" t="str">
        <f>"02"</f>
        <v>02</v>
      </c>
      <c r="F37" s="4">
        <v>12</v>
      </c>
      <c r="G37" s="4" t="s">
        <v>14</v>
      </c>
      <c r="H37" s="4"/>
      <c r="I37" s="4" t="s">
        <v>16</v>
      </c>
      <c r="J37" s="17"/>
      <c r="K37" s="5" t="s">
        <v>20</v>
      </c>
      <c r="L37" s="4">
        <v>2019</v>
      </c>
      <c r="M37" s="4" t="s">
        <v>17</v>
      </c>
      <c r="N37" s="4"/>
    </row>
    <row r="38" spans="1:14" ht="30">
      <c r="A38" s="4" t="str">
        <f t="shared" si="2"/>
        <v>2023-05-29</v>
      </c>
      <c r="B38" s="4" t="str">
        <f>"0625"</f>
        <v>0625</v>
      </c>
      <c r="C38" s="5" t="s">
        <v>18</v>
      </c>
      <c r="D38" s="5" t="s">
        <v>103</v>
      </c>
      <c r="E38" s="4" t="str">
        <f>"02"</f>
        <v>02</v>
      </c>
      <c r="F38" s="4">
        <v>13</v>
      </c>
      <c r="G38" s="4" t="s">
        <v>19</v>
      </c>
      <c r="H38" s="4"/>
      <c r="I38" s="4" t="s">
        <v>16</v>
      </c>
      <c r="J38" s="17"/>
      <c r="K38" s="5" t="s">
        <v>20</v>
      </c>
      <c r="L38" s="4">
        <v>2019</v>
      </c>
      <c r="M38" s="4" t="s">
        <v>17</v>
      </c>
      <c r="N38" s="4"/>
    </row>
    <row r="39" spans="1:14" ht="60">
      <c r="A39" s="4" t="str">
        <f t="shared" si="2"/>
        <v>2023-05-29</v>
      </c>
      <c r="B39" s="4" t="str">
        <f>"0650"</f>
        <v>0650</v>
      </c>
      <c r="C39" s="5" t="s">
        <v>24</v>
      </c>
      <c r="D39" s="5" t="s">
        <v>105</v>
      </c>
      <c r="E39" s="4" t="str">
        <f>"02"</f>
        <v>02</v>
      </c>
      <c r="F39" s="4">
        <v>7</v>
      </c>
      <c r="G39" s="4" t="s">
        <v>19</v>
      </c>
      <c r="H39" s="4"/>
      <c r="I39" s="4" t="s">
        <v>16</v>
      </c>
      <c r="J39" s="17"/>
      <c r="K39" s="5" t="s">
        <v>104</v>
      </c>
      <c r="L39" s="4">
        <v>2018</v>
      </c>
      <c r="M39" s="4" t="s">
        <v>27</v>
      </c>
      <c r="N39" s="4"/>
    </row>
    <row r="40" spans="1:14" ht="75">
      <c r="A40" s="4" t="str">
        <f t="shared" si="2"/>
        <v>2023-05-29</v>
      </c>
      <c r="B40" s="4" t="str">
        <f>"0715"</f>
        <v>0715</v>
      </c>
      <c r="C40" s="5" t="s">
        <v>28</v>
      </c>
      <c r="D40" s="5" t="s">
        <v>107</v>
      </c>
      <c r="E40" s="4" t="str">
        <f>"01"</f>
        <v>01</v>
      </c>
      <c r="F40" s="4">
        <v>8</v>
      </c>
      <c r="G40" s="4" t="s">
        <v>19</v>
      </c>
      <c r="H40" s="4"/>
      <c r="I40" s="4" t="s">
        <v>16</v>
      </c>
      <c r="J40" s="17"/>
      <c r="K40" s="5" t="s">
        <v>106</v>
      </c>
      <c r="L40" s="4">
        <v>2016</v>
      </c>
      <c r="M40" s="4" t="s">
        <v>17</v>
      </c>
      <c r="N40" s="4"/>
    </row>
    <row r="41" spans="1:14" ht="30">
      <c r="A41" s="4" t="str">
        <f t="shared" si="2"/>
        <v>2023-05-29</v>
      </c>
      <c r="B41" s="4" t="str">
        <f>"0730"</f>
        <v>0730</v>
      </c>
      <c r="C41" s="5" t="s">
        <v>31</v>
      </c>
      <c r="D41" s="5" t="s">
        <v>109</v>
      </c>
      <c r="E41" s="4" t="str">
        <f>"01"</f>
        <v>01</v>
      </c>
      <c r="F41" s="4">
        <v>10</v>
      </c>
      <c r="G41" s="4" t="s">
        <v>19</v>
      </c>
      <c r="H41" s="4"/>
      <c r="I41" s="4" t="s">
        <v>16</v>
      </c>
      <c r="J41" s="17"/>
      <c r="K41" s="5" t="s">
        <v>108</v>
      </c>
      <c r="L41" s="4">
        <v>2009</v>
      </c>
      <c r="M41" s="4" t="s">
        <v>34</v>
      </c>
      <c r="N41" s="4"/>
    </row>
    <row r="42" spans="1:14" ht="30">
      <c r="A42" s="4" t="str">
        <f t="shared" si="2"/>
        <v>2023-05-29</v>
      </c>
      <c r="B42" s="4" t="str">
        <f>"0755"</f>
        <v>0755</v>
      </c>
      <c r="C42" s="5" t="s">
        <v>35</v>
      </c>
      <c r="D42" s="5" t="s">
        <v>111</v>
      </c>
      <c r="E42" s="4" t="str">
        <f>"03"</f>
        <v>03</v>
      </c>
      <c r="F42" s="4">
        <v>10</v>
      </c>
      <c r="G42" s="4" t="s">
        <v>19</v>
      </c>
      <c r="H42" s="4"/>
      <c r="I42" s="4" t="s">
        <v>16</v>
      </c>
      <c r="J42" s="17"/>
      <c r="K42" s="5" t="s">
        <v>110</v>
      </c>
      <c r="L42" s="4">
        <v>0</v>
      </c>
      <c r="M42" s="4" t="s">
        <v>38</v>
      </c>
      <c r="N42" s="4"/>
    </row>
    <row r="43" spans="1:14" ht="45">
      <c r="A43" s="4" t="str">
        <f t="shared" si="2"/>
        <v>2023-05-29</v>
      </c>
      <c r="B43" s="4" t="str">
        <f>"0805"</f>
        <v>0805</v>
      </c>
      <c r="C43" s="5" t="s">
        <v>39</v>
      </c>
      <c r="D43" s="5" t="s">
        <v>113</v>
      </c>
      <c r="E43" s="4" t="str">
        <f>"01"</f>
        <v>01</v>
      </c>
      <c r="F43" s="4">
        <v>36</v>
      </c>
      <c r="G43" s="4" t="s">
        <v>19</v>
      </c>
      <c r="H43" s="4"/>
      <c r="I43" s="4" t="s">
        <v>16</v>
      </c>
      <c r="J43" s="17"/>
      <c r="K43" s="5" t="s">
        <v>112</v>
      </c>
      <c r="L43" s="4">
        <v>2020</v>
      </c>
      <c r="M43" s="4" t="s">
        <v>27</v>
      </c>
      <c r="N43" s="4"/>
    </row>
    <row r="44" spans="1:14" ht="45">
      <c r="A44" s="4" t="str">
        <f t="shared" si="2"/>
        <v>2023-05-29</v>
      </c>
      <c r="B44" s="4" t="str">
        <f>"0815"</f>
        <v>0815</v>
      </c>
      <c r="C44" s="5" t="s">
        <v>42</v>
      </c>
      <c r="D44" s="5" t="s">
        <v>115</v>
      </c>
      <c r="E44" s="4" t="str">
        <f>"02"</f>
        <v>02</v>
      </c>
      <c r="F44" s="4">
        <v>4</v>
      </c>
      <c r="G44" s="4" t="s">
        <v>19</v>
      </c>
      <c r="H44" s="4"/>
      <c r="I44" s="4" t="s">
        <v>16</v>
      </c>
      <c r="J44" s="17"/>
      <c r="K44" s="5" t="s">
        <v>114</v>
      </c>
      <c r="L44" s="4">
        <v>2021</v>
      </c>
      <c r="M44" s="4" t="s">
        <v>45</v>
      </c>
      <c r="N44" s="4"/>
    </row>
    <row r="45" spans="1:14" ht="60">
      <c r="A45" s="4" t="str">
        <f t="shared" si="2"/>
        <v>2023-05-29</v>
      </c>
      <c r="B45" s="4" t="str">
        <f>"0820"</f>
        <v>0820</v>
      </c>
      <c r="C45" s="5" t="s">
        <v>46</v>
      </c>
      <c r="D45" s="5" t="s">
        <v>117</v>
      </c>
      <c r="E45" s="4" t="str">
        <f>"02"</f>
        <v>02</v>
      </c>
      <c r="F45" s="4">
        <v>23</v>
      </c>
      <c r="G45" s="4" t="s">
        <v>14</v>
      </c>
      <c r="H45" s="4"/>
      <c r="I45" s="4" t="s">
        <v>16</v>
      </c>
      <c r="J45" s="17"/>
      <c r="K45" s="5" t="s">
        <v>116</v>
      </c>
      <c r="L45" s="4">
        <v>1987</v>
      </c>
      <c r="M45" s="4" t="s">
        <v>48</v>
      </c>
      <c r="N45" s="4" t="s">
        <v>22</v>
      </c>
    </row>
    <row r="46" spans="1:14" ht="60">
      <c r="A46" s="4" t="str">
        <f t="shared" si="2"/>
        <v>2023-05-29</v>
      </c>
      <c r="B46" s="4" t="str">
        <f>"0845"</f>
        <v>0845</v>
      </c>
      <c r="C46" s="5" t="s">
        <v>49</v>
      </c>
      <c r="D46" s="5" t="s">
        <v>119</v>
      </c>
      <c r="E46" s="4" t="str">
        <f>"02"</f>
        <v>02</v>
      </c>
      <c r="F46" s="4">
        <v>9</v>
      </c>
      <c r="G46" s="4" t="s">
        <v>14</v>
      </c>
      <c r="H46" s="4"/>
      <c r="I46" s="4" t="s">
        <v>16</v>
      </c>
      <c r="J46" s="17"/>
      <c r="K46" s="5" t="s">
        <v>118</v>
      </c>
      <c r="L46" s="4">
        <v>2014</v>
      </c>
      <c r="M46" s="4" t="s">
        <v>17</v>
      </c>
      <c r="N46" s="4"/>
    </row>
    <row r="47" spans="1:14" ht="75">
      <c r="A47" s="4" t="str">
        <f t="shared" si="2"/>
        <v>2023-05-29</v>
      </c>
      <c r="B47" s="4" t="str">
        <f>"0910"</f>
        <v>0910</v>
      </c>
      <c r="C47" s="5" t="s">
        <v>53</v>
      </c>
      <c r="D47" s="5" t="s">
        <v>121</v>
      </c>
      <c r="E47" s="4" t="str">
        <f>"03"</f>
        <v>03</v>
      </c>
      <c r="F47" s="4">
        <v>11</v>
      </c>
      <c r="G47" s="4" t="s">
        <v>19</v>
      </c>
      <c r="H47" s="4"/>
      <c r="I47" s="4" t="s">
        <v>16</v>
      </c>
      <c r="J47" s="17"/>
      <c r="K47" s="5" t="s">
        <v>120</v>
      </c>
      <c r="L47" s="4">
        <v>2019</v>
      </c>
      <c r="M47" s="4" t="s">
        <v>27</v>
      </c>
      <c r="N47" s="4"/>
    </row>
    <row r="48" spans="1:14" ht="60">
      <c r="A48" s="4" t="str">
        <f t="shared" si="2"/>
        <v>2023-05-29</v>
      </c>
      <c r="B48" s="4" t="str">
        <f>"0935"</f>
        <v>0935</v>
      </c>
      <c r="C48" s="5" t="s">
        <v>53</v>
      </c>
      <c r="D48" s="5" t="s">
        <v>123</v>
      </c>
      <c r="E48" s="4" t="str">
        <f>"03"</f>
        <v>03</v>
      </c>
      <c r="F48" s="4">
        <v>12</v>
      </c>
      <c r="G48" s="4" t="s">
        <v>19</v>
      </c>
      <c r="H48" s="4"/>
      <c r="I48" s="4" t="s">
        <v>16</v>
      </c>
      <c r="J48" s="17"/>
      <c r="K48" s="5" t="s">
        <v>122</v>
      </c>
      <c r="L48" s="4">
        <v>2019</v>
      </c>
      <c r="M48" s="4" t="s">
        <v>27</v>
      </c>
      <c r="N48" s="4"/>
    </row>
    <row r="49" spans="1:14" ht="60">
      <c r="A49" s="4" t="str">
        <f t="shared" si="2"/>
        <v>2023-05-29</v>
      </c>
      <c r="B49" s="4" t="str">
        <f>"1000"</f>
        <v>1000</v>
      </c>
      <c r="C49" s="5" t="s">
        <v>88</v>
      </c>
      <c r="D49" s="5" t="s">
        <v>90</v>
      </c>
      <c r="E49" s="4" t="str">
        <f>"01"</f>
        <v>01</v>
      </c>
      <c r="F49" s="4">
        <v>2</v>
      </c>
      <c r="G49" s="4" t="s">
        <v>14</v>
      </c>
      <c r="H49" s="4"/>
      <c r="I49" s="4" t="s">
        <v>16</v>
      </c>
      <c r="J49" s="17"/>
      <c r="K49" s="5" t="s">
        <v>89</v>
      </c>
      <c r="L49" s="4">
        <v>2018</v>
      </c>
      <c r="M49" s="4" t="s">
        <v>45</v>
      </c>
      <c r="N49" s="4" t="s">
        <v>22</v>
      </c>
    </row>
    <row r="50" spans="1:14" ht="60">
      <c r="A50" s="4" t="str">
        <f t="shared" si="2"/>
        <v>2023-05-29</v>
      </c>
      <c r="B50" s="4" t="str">
        <f>"1100"</f>
        <v>1100</v>
      </c>
      <c r="C50" s="5" t="s">
        <v>124</v>
      </c>
      <c r="D50" s="5" t="s">
        <v>126</v>
      </c>
      <c r="E50" s="4" t="str">
        <f>"2022"</f>
        <v>2022</v>
      </c>
      <c r="F50" s="4">
        <v>0</v>
      </c>
      <c r="G50" s="4" t="s">
        <v>14</v>
      </c>
      <c r="H50" s="4"/>
      <c r="I50" s="4" t="s">
        <v>16</v>
      </c>
      <c r="J50" s="17"/>
      <c r="K50" s="5" t="s">
        <v>125</v>
      </c>
      <c r="L50" s="4">
        <v>2022</v>
      </c>
      <c r="M50" s="4" t="s">
        <v>17</v>
      </c>
      <c r="N50" s="4"/>
    </row>
    <row r="51" spans="1:14" ht="60">
      <c r="A51" s="4" t="str">
        <f t="shared" si="2"/>
        <v>2023-05-29</v>
      </c>
      <c r="B51" s="4" t="str">
        <f>"1355"</f>
        <v>1355</v>
      </c>
      <c r="C51" s="5" t="s">
        <v>127</v>
      </c>
      <c r="D51" s="5" t="s">
        <v>129</v>
      </c>
      <c r="E51" s="4" t="str">
        <f>"2023"</f>
        <v>2023</v>
      </c>
      <c r="F51" s="4">
        <v>2</v>
      </c>
      <c r="G51" s="4" t="s">
        <v>19</v>
      </c>
      <c r="H51" s="4"/>
      <c r="I51" s="4" t="s">
        <v>16</v>
      </c>
      <c r="J51" s="17"/>
      <c r="K51" s="5" t="s">
        <v>128</v>
      </c>
      <c r="L51" s="4">
        <v>2023</v>
      </c>
      <c r="M51" s="4" t="s">
        <v>17</v>
      </c>
      <c r="N51" s="4"/>
    </row>
    <row r="52" spans="1:14" ht="60">
      <c r="A52" s="4" t="str">
        <f t="shared" si="2"/>
        <v>2023-05-29</v>
      </c>
      <c r="B52" s="4" t="str">
        <f>"1400"</f>
        <v>1400</v>
      </c>
      <c r="C52" s="5" t="s">
        <v>130</v>
      </c>
      <c r="D52" s="5"/>
      <c r="E52" s="4" t="str">
        <f>"04"</f>
        <v>04</v>
      </c>
      <c r="F52" s="4">
        <v>175</v>
      </c>
      <c r="G52" s="4" t="s">
        <v>14</v>
      </c>
      <c r="H52" s="4" t="s">
        <v>93</v>
      </c>
      <c r="I52" s="4" t="s">
        <v>16</v>
      </c>
      <c r="J52" s="17"/>
      <c r="K52" s="5" t="s">
        <v>131</v>
      </c>
      <c r="L52" s="4">
        <v>2022</v>
      </c>
      <c r="M52" s="4" t="s">
        <v>132</v>
      </c>
      <c r="N52" s="4"/>
    </row>
    <row r="53" spans="1:14" ht="60">
      <c r="A53" s="4" t="str">
        <f t="shared" si="2"/>
        <v>2023-05-29</v>
      </c>
      <c r="B53" s="4" t="str">
        <f>"1430"</f>
        <v>1430</v>
      </c>
      <c r="C53" s="5" t="s">
        <v>133</v>
      </c>
      <c r="D53" s="5" t="s">
        <v>135</v>
      </c>
      <c r="E53" s="4" t="str">
        <f>"02"</f>
        <v>02</v>
      </c>
      <c r="F53" s="4">
        <v>87</v>
      </c>
      <c r="G53" s="4" t="s">
        <v>14</v>
      </c>
      <c r="H53" s="4"/>
      <c r="I53" s="4" t="s">
        <v>16</v>
      </c>
      <c r="J53" s="17"/>
      <c r="K53" s="5" t="s">
        <v>134</v>
      </c>
      <c r="L53" s="4">
        <v>0</v>
      </c>
      <c r="M53" s="4" t="s">
        <v>17</v>
      </c>
      <c r="N53" s="4"/>
    </row>
    <row r="54" spans="1:14" ht="45">
      <c r="A54" s="4" t="str">
        <f t="shared" si="2"/>
        <v>2023-05-29</v>
      </c>
      <c r="B54" s="4" t="str">
        <f>"1500"</f>
        <v>1500</v>
      </c>
      <c r="C54" s="5" t="s">
        <v>136</v>
      </c>
      <c r="D54" s="5" t="s">
        <v>138</v>
      </c>
      <c r="E54" s="4" t="str">
        <f>"02"</f>
        <v>02</v>
      </c>
      <c r="F54" s="4">
        <v>9</v>
      </c>
      <c r="G54" s="4" t="s">
        <v>19</v>
      </c>
      <c r="H54" s="4"/>
      <c r="I54" s="4" t="s">
        <v>16</v>
      </c>
      <c r="J54" s="17"/>
      <c r="K54" s="5" t="s">
        <v>137</v>
      </c>
      <c r="L54" s="4">
        <v>2019</v>
      </c>
      <c r="M54" s="4" t="s">
        <v>34</v>
      </c>
      <c r="N54" s="4"/>
    </row>
    <row r="55" spans="1:14" ht="60">
      <c r="A55" s="4" t="str">
        <f t="shared" si="2"/>
        <v>2023-05-29</v>
      </c>
      <c r="B55" s="4" t="str">
        <f>"1525"</f>
        <v>1525</v>
      </c>
      <c r="C55" s="5" t="s">
        <v>28</v>
      </c>
      <c r="D55" s="5" t="s">
        <v>30</v>
      </c>
      <c r="E55" s="4" t="str">
        <f>"01"</f>
        <v>01</v>
      </c>
      <c r="F55" s="4">
        <v>7</v>
      </c>
      <c r="G55" s="4" t="s">
        <v>19</v>
      </c>
      <c r="H55" s="4"/>
      <c r="I55" s="4" t="s">
        <v>16</v>
      </c>
      <c r="J55" s="17"/>
      <c r="K55" s="5" t="s">
        <v>29</v>
      </c>
      <c r="L55" s="4">
        <v>2016</v>
      </c>
      <c r="M55" s="4" t="s">
        <v>17</v>
      </c>
      <c r="N55" s="4"/>
    </row>
    <row r="56" spans="1:14" ht="60">
      <c r="A56" s="4" t="str">
        <f t="shared" si="2"/>
        <v>2023-05-29</v>
      </c>
      <c r="B56" s="4" t="str">
        <f>"1540"</f>
        <v>1540</v>
      </c>
      <c r="C56" s="5" t="s">
        <v>139</v>
      </c>
      <c r="D56" s="5" t="s">
        <v>141</v>
      </c>
      <c r="E56" s="4" t="str">
        <f>"02"</f>
        <v>02</v>
      </c>
      <c r="F56" s="4">
        <v>1</v>
      </c>
      <c r="G56" s="4" t="s">
        <v>19</v>
      </c>
      <c r="H56" s="4"/>
      <c r="I56" s="4" t="s">
        <v>16</v>
      </c>
      <c r="J56" s="17"/>
      <c r="K56" s="5" t="s">
        <v>140</v>
      </c>
      <c r="L56" s="4">
        <v>2018</v>
      </c>
      <c r="M56" s="4" t="s">
        <v>17</v>
      </c>
      <c r="N56" s="4"/>
    </row>
    <row r="57" spans="1:14" ht="45">
      <c r="A57" s="4" t="str">
        <f t="shared" si="2"/>
        <v>2023-05-29</v>
      </c>
      <c r="B57" s="4" t="str">
        <f>"1555"</f>
        <v>1555</v>
      </c>
      <c r="C57" s="5" t="s">
        <v>142</v>
      </c>
      <c r="D57" s="5" t="s">
        <v>474</v>
      </c>
      <c r="E57" s="4" t="str">
        <f>"01"</f>
        <v>01</v>
      </c>
      <c r="F57" s="4">
        <v>1</v>
      </c>
      <c r="G57" s="4" t="s">
        <v>19</v>
      </c>
      <c r="H57" s="4"/>
      <c r="I57" s="4" t="s">
        <v>16</v>
      </c>
      <c r="J57" s="17"/>
      <c r="K57" s="5" t="s">
        <v>143</v>
      </c>
      <c r="L57" s="4">
        <v>2021</v>
      </c>
      <c r="M57" s="4" t="s">
        <v>27</v>
      </c>
      <c r="N57" s="4"/>
    </row>
    <row r="58" spans="1:14" ht="30">
      <c r="A58" s="4" t="str">
        <f t="shared" si="2"/>
        <v>2023-05-29</v>
      </c>
      <c r="B58" s="4" t="str">
        <f>"1600"</f>
        <v>1600</v>
      </c>
      <c r="C58" s="5" t="s">
        <v>144</v>
      </c>
      <c r="D58" s="5" t="s">
        <v>146</v>
      </c>
      <c r="E58" s="4" t="str">
        <f>"01"</f>
        <v>01</v>
      </c>
      <c r="F58" s="4">
        <v>2</v>
      </c>
      <c r="G58" s="4" t="s">
        <v>14</v>
      </c>
      <c r="H58" s="4" t="s">
        <v>93</v>
      </c>
      <c r="I58" s="4" t="s">
        <v>16</v>
      </c>
      <c r="J58" s="17"/>
      <c r="K58" s="5" t="s">
        <v>145</v>
      </c>
      <c r="L58" s="4">
        <v>2017</v>
      </c>
      <c r="M58" s="4" t="s">
        <v>17</v>
      </c>
      <c r="N58" s="4" t="s">
        <v>22</v>
      </c>
    </row>
    <row r="59" spans="1:14" ht="60">
      <c r="A59" s="4" t="str">
        <f t="shared" si="2"/>
        <v>2023-05-29</v>
      </c>
      <c r="B59" s="4" t="str">
        <f>"1630"</f>
        <v>1630</v>
      </c>
      <c r="C59" s="5" t="s">
        <v>46</v>
      </c>
      <c r="D59" s="5" t="s">
        <v>475</v>
      </c>
      <c r="E59" s="4" t="str">
        <f>"02"</f>
        <v>02</v>
      </c>
      <c r="F59" s="4">
        <v>14</v>
      </c>
      <c r="G59" s="4" t="s">
        <v>14</v>
      </c>
      <c r="H59" s="4"/>
      <c r="I59" s="4" t="s">
        <v>16</v>
      </c>
      <c r="J59" s="17"/>
      <c r="K59" s="5" t="s">
        <v>147</v>
      </c>
      <c r="L59" s="4">
        <v>1987</v>
      </c>
      <c r="M59" s="4" t="s">
        <v>48</v>
      </c>
      <c r="N59" s="4" t="s">
        <v>22</v>
      </c>
    </row>
    <row r="60" spans="1:14" ht="60">
      <c r="A60" s="4" t="str">
        <f t="shared" si="2"/>
        <v>2023-05-29</v>
      </c>
      <c r="B60" s="4" t="str">
        <f>"1700"</f>
        <v>1700</v>
      </c>
      <c r="C60" s="5" t="s">
        <v>148</v>
      </c>
      <c r="D60" s="5" t="s">
        <v>150</v>
      </c>
      <c r="E60" s="4" t="str">
        <f>"2019"</f>
        <v>2019</v>
      </c>
      <c r="F60" s="4">
        <v>24</v>
      </c>
      <c r="G60" s="4" t="s">
        <v>14</v>
      </c>
      <c r="H60" s="4" t="s">
        <v>93</v>
      </c>
      <c r="I60" s="4" t="s">
        <v>16</v>
      </c>
      <c r="J60" s="17"/>
      <c r="K60" s="5" t="s">
        <v>149</v>
      </c>
      <c r="L60" s="4">
        <v>2019</v>
      </c>
      <c r="M60" s="4" t="s">
        <v>17</v>
      </c>
      <c r="N60" s="4"/>
    </row>
    <row r="61" spans="1:14" ht="75">
      <c r="A61" s="4" t="str">
        <f t="shared" si="2"/>
        <v>2023-05-29</v>
      </c>
      <c r="B61" s="4" t="str">
        <f>"1715"</f>
        <v>1715</v>
      </c>
      <c r="C61" s="5" t="s">
        <v>151</v>
      </c>
      <c r="D61" s="5" t="s">
        <v>153</v>
      </c>
      <c r="E61" s="4" t="str">
        <f>"2019"</f>
        <v>2019</v>
      </c>
      <c r="F61" s="4">
        <v>26</v>
      </c>
      <c r="G61" s="4" t="s">
        <v>14</v>
      </c>
      <c r="H61" s="4" t="s">
        <v>93</v>
      </c>
      <c r="I61" s="4" t="s">
        <v>16</v>
      </c>
      <c r="J61" s="17"/>
      <c r="K61" s="5" t="s">
        <v>152</v>
      </c>
      <c r="L61" s="4">
        <v>2019</v>
      </c>
      <c r="M61" s="4" t="s">
        <v>17</v>
      </c>
      <c r="N61" s="4"/>
    </row>
    <row r="62" spans="1:14" ht="30">
      <c r="A62" s="4" t="str">
        <f t="shared" si="2"/>
        <v>2023-05-29</v>
      </c>
      <c r="B62" s="4" t="str">
        <f>"1730"</f>
        <v>1730</v>
      </c>
      <c r="C62" s="5" t="s">
        <v>154</v>
      </c>
      <c r="D62" s="5" t="s">
        <v>156</v>
      </c>
      <c r="E62" s="4" t="str">
        <f>"2020"</f>
        <v>2020</v>
      </c>
      <c r="F62" s="4">
        <v>154</v>
      </c>
      <c r="G62" s="4" t="s">
        <v>58</v>
      </c>
      <c r="H62" s="4"/>
      <c r="I62" s="4"/>
      <c r="J62" s="17"/>
      <c r="K62" s="5" t="s">
        <v>155</v>
      </c>
      <c r="L62" s="4">
        <v>2020</v>
      </c>
      <c r="M62" s="4" t="s">
        <v>27</v>
      </c>
      <c r="N62" s="4"/>
    </row>
    <row r="63" spans="1:14" ht="60">
      <c r="A63" s="4" t="str">
        <f t="shared" si="2"/>
        <v>2023-05-29</v>
      </c>
      <c r="B63" s="4" t="str">
        <f>"1800"</f>
        <v>1800</v>
      </c>
      <c r="C63" s="5" t="s">
        <v>157</v>
      </c>
      <c r="D63" s="5" t="s">
        <v>159</v>
      </c>
      <c r="E63" s="4" t="str">
        <f>"2022"</f>
        <v>2022</v>
      </c>
      <c r="F63" s="4">
        <v>13</v>
      </c>
      <c r="G63" s="4" t="s">
        <v>19</v>
      </c>
      <c r="H63" s="4"/>
      <c r="I63" s="4" t="s">
        <v>16</v>
      </c>
      <c r="J63" s="17"/>
      <c r="K63" s="5" t="s">
        <v>158</v>
      </c>
      <c r="L63" s="4">
        <v>2022</v>
      </c>
      <c r="M63" s="4" t="s">
        <v>17</v>
      </c>
      <c r="N63" s="4"/>
    </row>
    <row r="64" spans="1:14" ht="60">
      <c r="A64" s="4" t="str">
        <f t="shared" si="2"/>
        <v>2023-05-29</v>
      </c>
      <c r="B64" s="4" t="str">
        <f>"1830"</f>
        <v>1830</v>
      </c>
      <c r="C64" s="5" t="s">
        <v>86</v>
      </c>
      <c r="D64" s="5"/>
      <c r="E64" s="4" t="str">
        <f>"2023"</f>
        <v>2023</v>
      </c>
      <c r="F64" s="4">
        <v>100</v>
      </c>
      <c r="G64" s="4" t="s">
        <v>58</v>
      </c>
      <c r="H64" s="4"/>
      <c r="I64" s="4"/>
      <c r="J64" s="17"/>
      <c r="K64" s="5" t="s">
        <v>87</v>
      </c>
      <c r="L64" s="4">
        <v>2023</v>
      </c>
      <c r="M64" s="4" t="s">
        <v>17</v>
      </c>
      <c r="N64" s="4"/>
    </row>
    <row r="65" spans="1:14" ht="60">
      <c r="A65" s="4" t="str">
        <f t="shared" si="2"/>
        <v>2023-05-29</v>
      </c>
      <c r="B65" s="4" t="str">
        <f>"1840"</f>
        <v>1840</v>
      </c>
      <c r="C65" s="5" t="s">
        <v>160</v>
      </c>
      <c r="D65" s="5" t="s">
        <v>162</v>
      </c>
      <c r="E65" s="4" t="str">
        <f>"02"</f>
        <v>02</v>
      </c>
      <c r="F65" s="4">
        <v>6</v>
      </c>
      <c r="G65" s="4" t="s">
        <v>19</v>
      </c>
      <c r="H65" s="4"/>
      <c r="I65" s="4" t="s">
        <v>16</v>
      </c>
      <c r="J65" s="17"/>
      <c r="K65" s="5" t="s">
        <v>161</v>
      </c>
      <c r="L65" s="4">
        <v>2017</v>
      </c>
      <c r="M65" s="4" t="s">
        <v>34</v>
      </c>
      <c r="N65" s="4" t="s">
        <v>22</v>
      </c>
    </row>
    <row r="66" spans="1:68" s="14" customFormat="1" ht="60">
      <c r="A66" s="18" t="str">
        <f t="shared" si="2"/>
        <v>2023-05-29</v>
      </c>
      <c r="B66" s="18" t="str">
        <f>"1930"</f>
        <v>1930</v>
      </c>
      <c r="C66" s="15" t="s">
        <v>163</v>
      </c>
      <c r="D66" s="15"/>
      <c r="E66" s="18" t="str">
        <f>"01"</f>
        <v>01</v>
      </c>
      <c r="F66" s="18">
        <v>1</v>
      </c>
      <c r="G66" s="18" t="s">
        <v>92</v>
      </c>
      <c r="H66" s="18" t="s">
        <v>164</v>
      </c>
      <c r="I66" s="18" t="s">
        <v>16</v>
      </c>
      <c r="J66" s="13" t="s">
        <v>462</v>
      </c>
      <c r="K66" s="15" t="s">
        <v>165</v>
      </c>
      <c r="L66" s="18">
        <v>2022</v>
      </c>
      <c r="M66" s="18" t="s">
        <v>17</v>
      </c>
      <c r="N66" s="18" t="s">
        <v>22</v>
      </c>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row>
    <row r="67" spans="1:68" s="14" customFormat="1" ht="60">
      <c r="A67" s="18" t="str">
        <f t="shared" si="2"/>
        <v>2023-05-29</v>
      </c>
      <c r="B67" s="18" t="str">
        <f>"2035"</f>
        <v>2035</v>
      </c>
      <c r="C67" s="15" t="s">
        <v>166</v>
      </c>
      <c r="D67" s="15" t="s">
        <v>168</v>
      </c>
      <c r="E67" s="18" t="str">
        <f>"30"</f>
        <v>30</v>
      </c>
      <c r="F67" s="18">
        <v>7</v>
      </c>
      <c r="G67" s="18" t="s">
        <v>58</v>
      </c>
      <c r="H67" s="18"/>
      <c r="I67" s="18"/>
      <c r="J67" s="13" t="s">
        <v>463</v>
      </c>
      <c r="K67" s="15" t="s">
        <v>167</v>
      </c>
      <c r="L67" s="18">
        <v>2023</v>
      </c>
      <c r="M67" s="18" t="s">
        <v>17</v>
      </c>
      <c r="N67" s="18"/>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row>
    <row r="68" spans="1:68" s="14" customFormat="1" ht="60">
      <c r="A68" s="18" t="str">
        <f t="shared" si="2"/>
        <v>2023-05-29</v>
      </c>
      <c r="B68" s="18" t="str">
        <f>"2105"</f>
        <v>2105</v>
      </c>
      <c r="C68" s="15" t="s">
        <v>169</v>
      </c>
      <c r="D68" s="15"/>
      <c r="E68" s="18" t="str">
        <f>" "</f>
        <v> </v>
      </c>
      <c r="F68" s="18">
        <v>0</v>
      </c>
      <c r="G68" s="18" t="s">
        <v>92</v>
      </c>
      <c r="H68" s="18" t="s">
        <v>170</v>
      </c>
      <c r="I68" s="18" t="s">
        <v>16</v>
      </c>
      <c r="J68" s="13" t="s">
        <v>462</v>
      </c>
      <c r="K68" s="15" t="s">
        <v>171</v>
      </c>
      <c r="L68" s="18">
        <v>2010</v>
      </c>
      <c r="M68" s="18" t="s">
        <v>17</v>
      </c>
      <c r="N68" s="18"/>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row>
    <row r="69" spans="1:68" s="14" customFormat="1" ht="45">
      <c r="A69" s="18" t="str">
        <f t="shared" si="2"/>
        <v>2023-05-29</v>
      </c>
      <c r="B69" s="18" t="str">
        <f>"2235"</f>
        <v>2235</v>
      </c>
      <c r="C69" s="15" t="s">
        <v>172</v>
      </c>
      <c r="D69" s="15" t="s">
        <v>38</v>
      </c>
      <c r="E69" s="18" t="str">
        <f>" "</f>
        <v> </v>
      </c>
      <c r="F69" s="18">
        <v>0</v>
      </c>
      <c r="G69" s="18" t="s">
        <v>92</v>
      </c>
      <c r="H69" s="18" t="s">
        <v>173</v>
      </c>
      <c r="I69" s="18" t="s">
        <v>16</v>
      </c>
      <c r="J69" s="13" t="s">
        <v>470</v>
      </c>
      <c r="K69" s="15" t="s">
        <v>174</v>
      </c>
      <c r="L69" s="18">
        <v>1991</v>
      </c>
      <c r="M69" s="18" t="s">
        <v>34</v>
      </c>
      <c r="N69" s="18"/>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row>
    <row r="70" spans="1:14" ht="60">
      <c r="A70" s="4" t="str">
        <f t="shared" si="2"/>
        <v>2023-05-29</v>
      </c>
      <c r="B70" s="4" t="str">
        <f>"2410"</f>
        <v>2410</v>
      </c>
      <c r="C70" s="5" t="s">
        <v>157</v>
      </c>
      <c r="D70" s="5" t="s">
        <v>175</v>
      </c>
      <c r="E70" s="4" t="str">
        <f>"2022"</f>
        <v>2022</v>
      </c>
      <c r="F70" s="4">
        <v>17</v>
      </c>
      <c r="G70" s="4" t="s">
        <v>19</v>
      </c>
      <c r="H70" s="4"/>
      <c r="I70" s="4" t="s">
        <v>16</v>
      </c>
      <c r="J70" s="17"/>
      <c r="K70" s="5" t="s">
        <v>158</v>
      </c>
      <c r="L70" s="4">
        <v>2022</v>
      </c>
      <c r="M70" s="4" t="s">
        <v>17</v>
      </c>
      <c r="N70" s="4"/>
    </row>
    <row r="71" spans="1:14" ht="30">
      <c r="A71" s="4" t="str">
        <f t="shared" si="2"/>
        <v>2023-05-29</v>
      </c>
      <c r="B71" s="4" t="str">
        <f>"2440"</f>
        <v>2440</v>
      </c>
      <c r="C71" s="5" t="s">
        <v>157</v>
      </c>
      <c r="D71" s="5" t="s">
        <v>177</v>
      </c>
      <c r="E71" s="4" t="str">
        <f>"02"</f>
        <v>02</v>
      </c>
      <c r="F71" s="4">
        <v>12</v>
      </c>
      <c r="G71" s="4" t="s">
        <v>19</v>
      </c>
      <c r="H71" s="4"/>
      <c r="I71" s="4" t="s">
        <v>16</v>
      </c>
      <c r="J71" s="17"/>
      <c r="K71" s="5" t="s">
        <v>176</v>
      </c>
      <c r="L71" s="4">
        <v>2020</v>
      </c>
      <c r="M71" s="4" t="s">
        <v>17</v>
      </c>
      <c r="N71" s="4"/>
    </row>
    <row r="72" spans="1:14" ht="45">
      <c r="A72" s="4" t="str">
        <f t="shared" si="2"/>
        <v>2023-05-29</v>
      </c>
      <c r="B72" s="4" t="str">
        <f>"2500"</f>
        <v>2500</v>
      </c>
      <c r="C72" s="5" t="s">
        <v>13</v>
      </c>
      <c r="D72" s="5"/>
      <c r="E72" s="4" t="str">
        <f>"03"</f>
        <v>03</v>
      </c>
      <c r="F72" s="4">
        <v>17</v>
      </c>
      <c r="G72" s="4" t="s">
        <v>14</v>
      </c>
      <c r="H72" s="4"/>
      <c r="I72" s="4" t="s">
        <v>16</v>
      </c>
      <c r="J72" s="17"/>
      <c r="K72" s="5" t="s">
        <v>15</v>
      </c>
      <c r="L72" s="4">
        <v>2012</v>
      </c>
      <c r="M72" s="4" t="s">
        <v>17</v>
      </c>
      <c r="N72" s="4"/>
    </row>
    <row r="73" spans="1:14" ht="45">
      <c r="A73" s="4" t="str">
        <f t="shared" si="2"/>
        <v>2023-05-29</v>
      </c>
      <c r="B73" s="4" t="str">
        <f>"2600"</f>
        <v>2600</v>
      </c>
      <c r="C73" s="5" t="s">
        <v>13</v>
      </c>
      <c r="D73" s="5"/>
      <c r="E73" s="4" t="str">
        <f>"03"</f>
        <v>03</v>
      </c>
      <c r="F73" s="4">
        <v>17</v>
      </c>
      <c r="G73" s="4" t="s">
        <v>14</v>
      </c>
      <c r="H73" s="4"/>
      <c r="I73" s="4" t="s">
        <v>16</v>
      </c>
      <c r="J73" s="17"/>
      <c r="K73" s="5" t="s">
        <v>15</v>
      </c>
      <c r="L73" s="4">
        <v>2012</v>
      </c>
      <c r="M73" s="4" t="s">
        <v>17</v>
      </c>
      <c r="N73" s="4"/>
    </row>
    <row r="74" spans="1:14" ht="45">
      <c r="A74" s="4" t="str">
        <f t="shared" si="2"/>
        <v>2023-05-29</v>
      </c>
      <c r="B74" s="4" t="str">
        <f>"2700"</f>
        <v>2700</v>
      </c>
      <c r="C74" s="5" t="s">
        <v>13</v>
      </c>
      <c r="D74" s="5"/>
      <c r="E74" s="4" t="str">
        <f>"03"</f>
        <v>03</v>
      </c>
      <c r="F74" s="4">
        <v>17</v>
      </c>
      <c r="G74" s="4" t="s">
        <v>14</v>
      </c>
      <c r="H74" s="4"/>
      <c r="I74" s="4" t="s">
        <v>16</v>
      </c>
      <c r="J74" s="17"/>
      <c r="K74" s="5" t="s">
        <v>15</v>
      </c>
      <c r="L74" s="4">
        <v>2012</v>
      </c>
      <c r="M74" s="4" t="s">
        <v>17</v>
      </c>
      <c r="N74" s="4"/>
    </row>
    <row r="75" spans="1:14" ht="45">
      <c r="A75" s="4" t="str">
        <f t="shared" si="2"/>
        <v>2023-05-29</v>
      </c>
      <c r="B75" s="4" t="str">
        <f>"2800"</f>
        <v>2800</v>
      </c>
      <c r="C75" s="5" t="s">
        <v>13</v>
      </c>
      <c r="D75" s="5"/>
      <c r="E75" s="4" t="str">
        <f>"03"</f>
        <v>03</v>
      </c>
      <c r="F75" s="4">
        <v>17</v>
      </c>
      <c r="G75" s="4" t="s">
        <v>14</v>
      </c>
      <c r="H75" s="4"/>
      <c r="I75" s="4" t="s">
        <v>16</v>
      </c>
      <c r="J75" s="17"/>
      <c r="K75" s="5" t="s">
        <v>15</v>
      </c>
      <c r="L75" s="4">
        <v>2012</v>
      </c>
      <c r="M75" s="4" t="s">
        <v>17</v>
      </c>
      <c r="N75" s="4"/>
    </row>
    <row r="76" spans="1:14" ht="45">
      <c r="A76" s="4" t="str">
        <f aca="true" t="shared" si="3" ref="A76:A117">"2023-05-30"</f>
        <v>2023-05-30</v>
      </c>
      <c r="B76" s="4" t="str">
        <f>"0500"</f>
        <v>0500</v>
      </c>
      <c r="C76" s="5" t="s">
        <v>13</v>
      </c>
      <c r="D76" s="5"/>
      <c r="E76" s="4" t="str">
        <f>"03"</f>
        <v>03</v>
      </c>
      <c r="F76" s="4">
        <v>17</v>
      </c>
      <c r="G76" s="4" t="s">
        <v>14</v>
      </c>
      <c r="H76" s="4"/>
      <c r="I76" s="4" t="s">
        <v>16</v>
      </c>
      <c r="J76" s="17"/>
      <c r="K76" s="5" t="s">
        <v>15</v>
      </c>
      <c r="L76" s="4">
        <v>2012</v>
      </c>
      <c r="M76" s="4" t="s">
        <v>17</v>
      </c>
      <c r="N76" s="4"/>
    </row>
    <row r="77" spans="1:14" ht="30">
      <c r="A77" s="4" t="str">
        <f t="shared" si="3"/>
        <v>2023-05-30</v>
      </c>
      <c r="B77" s="4" t="str">
        <f>"0600"</f>
        <v>0600</v>
      </c>
      <c r="C77" s="5" t="s">
        <v>18</v>
      </c>
      <c r="D77" s="5" t="s">
        <v>178</v>
      </c>
      <c r="E77" s="4" t="str">
        <f>"02"</f>
        <v>02</v>
      </c>
      <c r="F77" s="4">
        <v>1</v>
      </c>
      <c r="G77" s="4" t="s">
        <v>19</v>
      </c>
      <c r="H77" s="4"/>
      <c r="I77" s="4" t="s">
        <v>16</v>
      </c>
      <c r="J77" s="17"/>
      <c r="K77" s="5" t="s">
        <v>20</v>
      </c>
      <c r="L77" s="4">
        <v>2019</v>
      </c>
      <c r="M77" s="4" t="s">
        <v>17</v>
      </c>
      <c r="N77" s="4"/>
    </row>
    <row r="78" spans="1:14" ht="30">
      <c r="A78" s="4" t="str">
        <f t="shared" si="3"/>
        <v>2023-05-30</v>
      </c>
      <c r="B78" s="4" t="str">
        <f>"0625"</f>
        <v>0625</v>
      </c>
      <c r="C78" s="5" t="s">
        <v>18</v>
      </c>
      <c r="D78" s="5" t="s">
        <v>179</v>
      </c>
      <c r="E78" s="4" t="str">
        <f>"02"</f>
        <v>02</v>
      </c>
      <c r="F78" s="4">
        <v>2</v>
      </c>
      <c r="G78" s="4" t="s">
        <v>19</v>
      </c>
      <c r="H78" s="4"/>
      <c r="I78" s="4" t="s">
        <v>16</v>
      </c>
      <c r="J78" s="17"/>
      <c r="K78" s="5" t="s">
        <v>20</v>
      </c>
      <c r="L78" s="4">
        <v>2019</v>
      </c>
      <c r="M78" s="4" t="s">
        <v>17</v>
      </c>
      <c r="N78" s="4"/>
    </row>
    <row r="79" spans="1:14" ht="45">
      <c r="A79" s="4" t="str">
        <f t="shared" si="3"/>
        <v>2023-05-30</v>
      </c>
      <c r="B79" s="4" t="str">
        <f>"0650"</f>
        <v>0650</v>
      </c>
      <c r="C79" s="5" t="s">
        <v>24</v>
      </c>
      <c r="D79" s="5" t="s">
        <v>181</v>
      </c>
      <c r="E79" s="4" t="str">
        <f>"02"</f>
        <v>02</v>
      </c>
      <c r="F79" s="4">
        <v>8</v>
      </c>
      <c r="G79" s="4" t="s">
        <v>19</v>
      </c>
      <c r="H79" s="4"/>
      <c r="I79" s="4" t="s">
        <v>16</v>
      </c>
      <c r="J79" s="17"/>
      <c r="K79" s="5" t="s">
        <v>180</v>
      </c>
      <c r="L79" s="4">
        <v>2018</v>
      </c>
      <c r="M79" s="4" t="s">
        <v>27</v>
      </c>
      <c r="N79" s="4"/>
    </row>
    <row r="80" spans="1:14" ht="60">
      <c r="A80" s="4" t="str">
        <f t="shared" si="3"/>
        <v>2023-05-30</v>
      </c>
      <c r="B80" s="4" t="str">
        <f>"0715"</f>
        <v>0715</v>
      </c>
      <c r="C80" s="5" t="s">
        <v>139</v>
      </c>
      <c r="D80" s="5" t="s">
        <v>141</v>
      </c>
      <c r="E80" s="4" t="str">
        <f>"02"</f>
        <v>02</v>
      </c>
      <c r="F80" s="4">
        <v>1</v>
      </c>
      <c r="G80" s="4" t="s">
        <v>19</v>
      </c>
      <c r="H80" s="4"/>
      <c r="I80" s="4" t="s">
        <v>16</v>
      </c>
      <c r="J80" s="17"/>
      <c r="K80" s="5" t="s">
        <v>140</v>
      </c>
      <c r="L80" s="4">
        <v>2018</v>
      </c>
      <c r="M80" s="4" t="s">
        <v>17</v>
      </c>
      <c r="N80" s="4"/>
    </row>
    <row r="81" spans="1:14" ht="45">
      <c r="A81" s="4" t="str">
        <f t="shared" si="3"/>
        <v>2023-05-30</v>
      </c>
      <c r="B81" s="4" t="str">
        <f>"0730"</f>
        <v>0730</v>
      </c>
      <c r="C81" s="5" t="s">
        <v>31</v>
      </c>
      <c r="D81" s="5" t="s">
        <v>183</v>
      </c>
      <c r="E81" s="4" t="str">
        <f>"01"</f>
        <v>01</v>
      </c>
      <c r="F81" s="4">
        <v>11</v>
      </c>
      <c r="G81" s="4" t="s">
        <v>19</v>
      </c>
      <c r="H81" s="4"/>
      <c r="I81" s="4" t="s">
        <v>16</v>
      </c>
      <c r="J81" s="17"/>
      <c r="K81" s="5" t="s">
        <v>182</v>
      </c>
      <c r="L81" s="4">
        <v>2009</v>
      </c>
      <c r="M81" s="4" t="s">
        <v>34</v>
      </c>
      <c r="N81" s="4"/>
    </row>
    <row r="82" spans="1:14" ht="30">
      <c r="A82" s="4" t="str">
        <f t="shared" si="3"/>
        <v>2023-05-30</v>
      </c>
      <c r="B82" s="4" t="str">
        <f>"0755"</f>
        <v>0755</v>
      </c>
      <c r="C82" s="5" t="s">
        <v>35</v>
      </c>
      <c r="D82" s="5" t="s">
        <v>185</v>
      </c>
      <c r="E82" s="4" t="str">
        <f>"03"</f>
        <v>03</v>
      </c>
      <c r="F82" s="4">
        <v>11</v>
      </c>
      <c r="G82" s="4" t="s">
        <v>19</v>
      </c>
      <c r="H82" s="4"/>
      <c r="I82" s="4" t="s">
        <v>16</v>
      </c>
      <c r="J82" s="17"/>
      <c r="K82" s="5" t="s">
        <v>184</v>
      </c>
      <c r="L82" s="4">
        <v>0</v>
      </c>
      <c r="M82" s="4" t="s">
        <v>38</v>
      </c>
      <c r="N82" s="4"/>
    </row>
    <row r="83" spans="1:14" ht="45">
      <c r="A83" s="4" t="str">
        <f t="shared" si="3"/>
        <v>2023-05-30</v>
      </c>
      <c r="B83" s="4" t="str">
        <f>"0805"</f>
        <v>0805</v>
      </c>
      <c r="C83" s="5" t="s">
        <v>39</v>
      </c>
      <c r="D83" s="5" t="s">
        <v>187</v>
      </c>
      <c r="E83" s="4" t="str">
        <f>"01"</f>
        <v>01</v>
      </c>
      <c r="F83" s="4">
        <v>37</v>
      </c>
      <c r="G83" s="4" t="s">
        <v>19</v>
      </c>
      <c r="H83" s="4"/>
      <c r="I83" s="4" t="s">
        <v>16</v>
      </c>
      <c r="J83" s="17"/>
      <c r="K83" s="5" t="s">
        <v>186</v>
      </c>
      <c r="L83" s="4">
        <v>2020</v>
      </c>
      <c r="M83" s="4" t="s">
        <v>27</v>
      </c>
      <c r="N83" s="4"/>
    </row>
    <row r="84" spans="1:14" ht="60">
      <c r="A84" s="4" t="str">
        <f t="shared" si="3"/>
        <v>2023-05-30</v>
      </c>
      <c r="B84" s="4" t="str">
        <f>"0815"</f>
        <v>0815</v>
      </c>
      <c r="C84" s="5" t="s">
        <v>188</v>
      </c>
      <c r="D84" s="5" t="s">
        <v>190</v>
      </c>
      <c r="E84" s="4" t="str">
        <f>"02"</f>
        <v>02</v>
      </c>
      <c r="F84" s="4">
        <v>5</v>
      </c>
      <c r="G84" s="4" t="s">
        <v>19</v>
      </c>
      <c r="H84" s="4"/>
      <c r="I84" s="4" t="s">
        <v>16</v>
      </c>
      <c r="J84" s="17"/>
      <c r="K84" s="5" t="s">
        <v>189</v>
      </c>
      <c r="L84" s="4">
        <v>2021</v>
      </c>
      <c r="M84" s="4" t="s">
        <v>45</v>
      </c>
      <c r="N84" s="4"/>
    </row>
    <row r="85" spans="1:14" ht="60">
      <c r="A85" s="4" t="str">
        <f t="shared" si="3"/>
        <v>2023-05-30</v>
      </c>
      <c r="B85" s="4" t="str">
        <f>"0820"</f>
        <v>0820</v>
      </c>
      <c r="C85" s="5" t="s">
        <v>46</v>
      </c>
      <c r="D85" s="5" t="s">
        <v>192</v>
      </c>
      <c r="E85" s="4" t="str">
        <f>"02"</f>
        <v>02</v>
      </c>
      <c r="F85" s="4">
        <v>24</v>
      </c>
      <c r="G85" s="4" t="s">
        <v>14</v>
      </c>
      <c r="H85" s="4"/>
      <c r="I85" s="4" t="s">
        <v>16</v>
      </c>
      <c r="J85" s="17"/>
      <c r="K85" s="5" t="s">
        <v>191</v>
      </c>
      <c r="L85" s="4">
        <v>1987</v>
      </c>
      <c r="M85" s="4" t="s">
        <v>48</v>
      </c>
      <c r="N85" s="4" t="s">
        <v>22</v>
      </c>
    </row>
    <row r="86" spans="1:14" ht="45">
      <c r="A86" s="4" t="str">
        <f t="shared" si="3"/>
        <v>2023-05-30</v>
      </c>
      <c r="B86" s="4" t="str">
        <f>"0845"</f>
        <v>0845</v>
      </c>
      <c r="C86" s="5" t="s">
        <v>49</v>
      </c>
      <c r="D86" s="5" t="s">
        <v>194</v>
      </c>
      <c r="E86" s="4" t="str">
        <f>"02"</f>
        <v>02</v>
      </c>
      <c r="F86" s="4">
        <v>10</v>
      </c>
      <c r="G86" s="4" t="s">
        <v>14</v>
      </c>
      <c r="H86" s="4"/>
      <c r="I86" s="4" t="s">
        <v>16</v>
      </c>
      <c r="J86" s="17"/>
      <c r="K86" s="5" t="s">
        <v>193</v>
      </c>
      <c r="L86" s="4">
        <v>2014</v>
      </c>
      <c r="M86" s="4" t="s">
        <v>17</v>
      </c>
      <c r="N86" s="4"/>
    </row>
    <row r="87" spans="1:14" ht="60">
      <c r="A87" s="4" t="str">
        <f t="shared" si="3"/>
        <v>2023-05-30</v>
      </c>
      <c r="B87" s="4" t="str">
        <f>"0910"</f>
        <v>0910</v>
      </c>
      <c r="C87" s="5" t="s">
        <v>53</v>
      </c>
      <c r="D87" s="5" t="s">
        <v>196</v>
      </c>
      <c r="E87" s="4" t="str">
        <f>"03"</f>
        <v>03</v>
      </c>
      <c r="F87" s="4">
        <v>13</v>
      </c>
      <c r="G87" s="4" t="s">
        <v>19</v>
      </c>
      <c r="H87" s="4"/>
      <c r="I87" s="4" t="s">
        <v>16</v>
      </c>
      <c r="J87" s="17"/>
      <c r="K87" s="5" t="s">
        <v>195</v>
      </c>
      <c r="L87" s="4">
        <v>2019</v>
      </c>
      <c r="M87" s="4" t="s">
        <v>27</v>
      </c>
      <c r="N87" s="4"/>
    </row>
    <row r="88" spans="1:14" ht="45">
      <c r="A88" s="4" t="str">
        <f t="shared" si="3"/>
        <v>2023-05-30</v>
      </c>
      <c r="B88" s="4" t="str">
        <f>"0935"</f>
        <v>0935</v>
      </c>
      <c r="C88" s="5" t="s">
        <v>53</v>
      </c>
      <c r="D88" s="5" t="s">
        <v>198</v>
      </c>
      <c r="E88" s="4" t="str">
        <f>"04"</f>
        <v>04</v>
      </c>
      <c r="F88" s="4">
        <v>1</v>
      </c>
      <c r="G88" s="4" t="s">
        <v>19</v>
      </c>
      <c r="H88" s="4"/>
      <c r="I88" s="4" t="s">
        <v>16</v>
      </c>
      <c r="J88" s="17"/>
      <c r="K88" s="5" t="s">
        <v>197</v>
      </c>
      <c r="L88" s="4">
        <v>2020</v>
      </c>
      <c r="M88" s="4" t="s">
        <v>27</v>
      </c>
      <c r="N88" s="4"/>
    </row>
    <row r="89" spans="1:14" ht="60">
      <c r="A89" s="4" t="str">
        <f t="shared" si="3"/>
        <v>2023-05-30</v>
      </c>
      <c r="B89" s="4" t="str">
        <f>"1000"</f>
        <v>1000</v>
      </c>
      <c r="C89" s="5" t="s">
        <v>160</v>
      </c>
      <c r="D89" s="5" t="s">
        <v>162</v>
      </c>
      <c r="E89" s="4" t="str">
        <f>"02"</f>
        <v>02</v>
      </c>
      <c r="F89" s="4">
        <v>6</v>
      </c>
      <c r="G89" s="4" t="s">
        <v>19</v>
      </c>
      <c r="H89" s="4"/>
      <c r="I89" s="4" t="s">
        <v>16</v>
      </c>
      <c r="J89" s="17"/>
      <c r="K89" s="5" t="s">
        <v>161</v>
      </c>
      <c r="L89" s="4">
        <v>2017</v>
      </c>
      <c r="M89" s="4" t="s">
        <v>34</v>
      </c>
      <c r="N89" s="4" t="s">
        <v>22</v>
      </c>
    </row>
    <row r="90" spans="1:14" ht="60">
      <c r="A90" s="4" t="str">
        <f t="shared" si="3"/>
        <v>2023-05-30</v>
      </c>
      <c r="B90" s="4" t="str">
        <f>"1050"</f>
        <v>1050</v>
      </c>
      <c r="C90" s="5" t="s">
        <v>199</v>
      </c>
      <c r="D90" s="5" t="s">
        <v>200</v>
      </c>
      <c r="E90" s="4" t="str">
        <f>"02"</f>
        <v>02</v>
      </c>
      <c r="F90" s="4">
        <v>20</v>
      </c>
      <c r="G90" s="4" t="s">
        <v>14</v>
      </c>
      <c r="H90" s="4"/>
      <c r="I90" s="4"/>
      <c r="J90" s="17"/>
      <c r="K90" s="5" t="s">
        <v>485</v>
      </c>
      <c r="L90" s="4">
        <v>2020</v>
      </c>
      <c r="M90" s="4" t="s">
        <v>132</v>
      </c>
      <c r="N90" s="4"/>
    </row>
    <row r="91" spans="1:14" ht="60">
      <c r="A91" s="4" t="str">
        <f t="shared" si="3"/>
        <v>2023-05-30</v>
      </c>
      <c r="B91" s="4" t="str">
        <f>"1100"</f>
        <v>1100</v>
      </c>
      <c r="C91" s="5" t="s">
        <v>166</v>
      </c>
      <c r="D91" s="5" t="s">
        <v>168</v>
      </c>
      <c r="E91" s="4" t="str">
        <f>"30"</f>
        <v>30</v>
      </c>
      <c r="F91" s="4">
        <v>7</v>
      </c>
      <c r="G91" s="4" t="s">
        <v>58</v>
      </c>
      <c r="H91" s="4"/>
      <c r="I91" s="4" t="s">
        <v>16</v>
      </c>
      <c r="J91" s="17"/>
      <c r="K91" s="5" t="s">
        <v>167</v>
      </c>
      <c r="L91" s="4">
        <v>2023</v>
      </c>
      <c r="M91" s="4" t="s">
        <v>17</v>
      </c>
      <c r="N91" s="4"/>
    </row>
    <row r="92" spans="1:14" ht="60">
      <c r="A92" s="4" t="str">
        <f t="shared" si="3"/>
        <v>2023-05-30</v>
      </c>
      <c r="B92" s="4" t="str">
        <f>"1130"</f>
        <v>1130</v>
      </c>
      <c r="C92" s="5" t="s">
        <v>169</v>
      </c>
      <c r="D92" s="5"/>
      <c r="E92" s="4" t="str">
        <f>" "</f>
        <v> </v>
      </c>
      <c r="F92" s="4">
        <v>0</v>
      </c>
      <c r="G92" s="4" t="s">
        <v>92</v>
      </c>
      <c r="H92" s="4" t="s">
        <v>170</v>
      </c>
      <c r="I92" s="4" t="s">
        <v>16</v>
      </c>
      <c r="J92" s="17"/>
      <c r="K92" s="5" t="s">
        <v>171</v>
      </c>
      <c r="L92" s="4">
        <v>2010</v>
      </c>
      <c r="M92" s="4" t="s">
        <v>17</v>
      </c>
      <c r="N92" s="4"/>
    </row>
    <row r="93" spans="1:14" ht="75">
      <c r="A93" s="4" t="str">
        <f t="shared" si="3"/>
        <v>2023-05-30</v>
      </c>
      <c r="B93" s="4" t="str">
        <f>"1300"</f>
        <v>1300</v>
      </c>
      <c r="C93" s="5" t="s">
        <v>201</v>
      </c>
      <c r="D93" s="5"/>
      <c r="E93" s="4" t="str">
        <f>" "</f>
        <v> </v>
      </c>
      <c r="F93" s="4">
        <v>0</v>
      </c>
      <c r="G93" s="4" t="s">
        <v>92</v>
      </c>
      <c r="H93" s="4" t="s">
        <v>170</v>
      </c>
      <c r="I93" s="4" t="s">
        <v>16</v>
      </c>
      <c r="J93" s="17"/>
      <c r="K93" s="5" t="s">
        <v>202</v>
      </c>
      <c r="L93" s="4">
        <v>2020</v>
      </c>
      <c r="M93" s="4" t="s">
        <v>17</v>
      </c>
      <c r="N93" s="4"/>
    </row>
    <row r="94" spans="1:14" ht="45">
      <c r="A94" s="4" t="str">
        <f t="shared" si="3"/>
        <v>2023-05-30</v>
      </c>
      <c r="B94" s="4" t="str">
        <f>"1400"</f>
        <v>1400</v>
      </c>
      <c r="C94" s="5" t="s">
        <v>130</v>
      </c>
      <c r="D94" s="5"/>
      <c r="E94" s="4" t="str">
        <f>"04"</f>
        <v>04</v>
      </c>
      <c r="F94" s="4">
        <v>176</v>
      </c>
      <c r="G94" s="4" t="s">
        <v>14</v>
      </c>
      <c r="H94" s="4" t="s">
        <v>203</v>
      </c>
      <c r="I94" s="4" t="s">
        <v>16</v>
      </c>
      <c r="J94" s="17"/>
      <c r="K94" s="5" t="s">
        <v>204</v>
      </c>
      <c r="L94" s="4">
        <v>2022</v>
      </c>
      <c r="M94" s="4" t="s">
        <v>132</v>
      </c>
      <c r="N94" s="4"/>
    </row>
    <row r="95" spans="1:14" ht="60">
      <c r="A95" s="4" t="str">
        <f t="shared" si="3"/>
        <v>2023-05-30</v>
      </c>
      <c r="B95" s="4" t="str">
        <f>"1430"</f>
        <v>1430</v>
      </c>
      <c r="C95" s="5" t="s">
        <v>133</v>
      </c>
      <c r="D95" s="5" t="s">
        <v>206</v>
      </c>
      <c r="E95" s="4" t="str">
        <f>"02"</f>
        <v>02</v>
      </c>
      <c r="F95" s="4">
        <v>88</v>
      </c>
      <c r="G95" s="4" t="s">
        <v>19</v>
      </c>
      <c r="H95" s="4"/>
      <c r="I95" s="4" t="s">
        <v>16</v>
      </c>
      <c r="J95" s="17"/>
      <c r="K95" s="5" t="s">
        <v>205</v>
      </c>
      <c r="L95" s="4">
        <v>0</v>
      </c>
      <c r="M95" s="4" t="s">
        <v>17</v>
      </c>
      <c r="N95" s="4"/>
    </row>
    <row r="96" spans="1:14" ht="60">
      <c r="A96" s="4" t="str">
        <f t="shared" si="3"/>
        <v>2023-05-30</v>
      </c>
      <c r="B96" s="4" t="str">
        <f>"1500"</f>
        <v>1500</v>
      </c>
      <c r="C96" s="5" t="s">
        <v>136</v>
      </c>
      <c r="D96" s="5" t="s">
        <v>208</v>
      </c>
      <c r="E96" s="4" t="str">
        <f>"02"</f>
        <v>02</v>
      </c>
      <c r="F96" s="4">
        <v>10</v>
      </c>
      <c r="G96" s="4" t="s">
        <v>19</v>
      </c>
      <c r="H96" s="4"/>
      <c r="I96" s="4" t="s">
        <v>16</v>
      </c>
      <c r="J96" s="17"/>
      <c r="K96" s="5" t="s">
        <v>207</v>
      </c>
      <c r="L96" s="4">
        <v>2019</v>
      </c>
      <c r="M96" s="4" t="s">
        <v>34</v>
      </c>
      <c r="N96" s="4"/>
    </row>
    <row r="97" spans="1:14" ht="75">
      <c r="A97" s="4" t="str">
        <f t="shared" si="3"/>
        <v>2023-05-30</v>
      </c>
      <c r="B97" s="4" t="str">
        <f>"1525"</f>
        <v>1525</v>
      </c>
      <c r="C97" s="5" t="s">
        <v>28</v>
      </c>
      <c r="D97" s="5" t="s">
        <v>107</v>
      </c>
      <c r="E97" s="4" t="str">
        <f>"01"</f>
        <v>01</v>
      </c>
      <c r="F97" s="4">
        <v>8</v>
      </c>
      <c r="G97" s="4" t="s">
        <v>19</v>
      </c>
      <c r="H97" s="4"/>
      <c r="I97" s="4" t="s">
        <v>16</v>
      </c>
      <c r="J97" s="17"/>
      <c r="K97" s="5" t="s">
        <v>106</v>
      </c>
      <c r="L97" s="4">
        <v>2016</v>
      </c>
      <c r="M97" s="4" t="s">
        <v>17</v>
      </c>
      <c r="N97" s="4"/>
    </row>
    <row r="98" spans="1:14" ht="75">
      <c r="A98" s="4" t="str">
        <f t="shared" si="3"/>
        <v>2023-05-30</v>
      </c>
      <c r="B98" s="4" t="str">
        <f>"1540"</f>
        <v>1540</v>
      </c>
      <c r="C98" s="5" t="s">
        <v>139</v>
      </c>
      <c r="D98" s="5" t="s">
        <v>210</v>
      </c>
      <c r="E98" s="4" t="str">
        <f>"02"</f>
        <v>02</v>
      </c>
      <c r="F98" s="4">
        <v>2</v>
      </c>
      <c r="G98" s="4" t="s">
        <v>19</v>
      </c>
      <c r="H98" s="4"/>
      <c r="I98" s="4" t="s">
        <v>16</v>
      </c>
      <c r="J98" s="17"/>
      <c r="K98" s="5" t="s">
        <v>209</v>
      </c>
      <c r="L98" s="4">
        <v>2018</v>
      </c>
      <c r="M98" s="4" t="s">
        <v>17</v>
      </c>
      <c r="N98" s="4"/>
    </row>
    <row r="99" spans="1:14" ht="45">
      <c r="A99" s="4" t="str">
        <f t="shared" si="3"/>
        <v>2023-05-30</v>
      </c>
      <c r="B99" s="4" t="str">
        <f>"1555"</f>
        <v>1555</v>
      </c>
      <c r="C99" s="5" t="s">
        <v>142</v>
      </c>
      <c r="D99" s="5" t="s">
        <v>212</v>
      </c>
      <c r="E99" s="4" t="str">
        <f>"01"</f>
        <v>01</v>
      </c>
      <c r="F99" s="4">
        <v>2</v>
      </c>
      <c r="G99" s="4" t="s">
        <v>19</v>
      </c>
      <c r="H99" s="4"/>
      <c r="I99" s="4" t="s">
        <v>16</v>
      </c>
      <c r="J99" s="17"/>
      <c r="K99" s="5" t="s">
        <v>211</v>
      </c>
      <c r="L99" s="4">
        <v>2021</v>
      </c>
      <c r="M99" s="4" t="s">
        <v>27</v>
      </c>
      <c r="N99" s="4"/>
    </row>
    <row r="100" spans="1:14" ht="45">
      <c r="A100" s="4" t="str">
        <f t="shared" si="3"/>
        <v>2023-05-30</v>
      </c>
      <c r="B100" s="4" t="str">
        <f>"1600"</f>
        <v>1600</v>
      </c>
      <c r="C100" s="5" t="s">
        <v>144</v>
      </c>
      <c r="D100" s="5" t="s">
        <v>214</v>
      </c>
      <c r="E100" s="4" t="str">
        <f>"01"</f>
        <v>01</v>
      </c>
      <c r="F100" s="4">
        <v>3</v>
      </c>
      <c r="G100" s="4" t="s">
        <v>14</v>
      </c>
      <c r="H100" s="4" t="s">
        <v>93</v>
      </c>
      <c r="I100" s="4" t="s">
        <v>16</v>
      </c>
      <c r="J100" s="17"/>
      <c r="K100" s="5" t="s">
        <v>213</v>
      </c>
      <c r="L100" s="4">
        <v>2017</v>
      </c>
      <c r="M100" s="4" t="s">
        <v>17</v>
      </c>
      <c r="N100" s="4" t="s">
        <v>22</v>
      </c>
    </row>
    <row r="101" spans="1:14" ht="60">
      <c r="A101" s="4" t="str">
        <f t="shared" si="3"/>
        <v>2023-05-30</v>
      </c>
      <c r="B101" s="4" t="str">
        <f>"1630"</f>
        <v>1630</v>
      </c>
      <c r="C101" s="5" t="s">
        <v>46</v>
      </c>
      <c r="D101" s="5" t="s">
        <v>476</v>
      </c>
      <c r="E101" s="4" t="str">
        <f>"02"</f>
        <v>02</v>
      </c>
      <c r="F101" s="4">
        <v>15</v>
      </c>
      <c r="G101" s="4" t="s">
        <v>14</v>
      </c>
      <c r="H101" s="4"/>
      <c r="I101" s="4" t="s">
        <v>16</v>
      </c>
      <c r="J101" s="17"/>
      <c r="K101" s="5" t="s">
        <v>215</v>
      </c>
      <c r="L101" s="4">
        <v>1987</v>
      </c>
      <c r="M101" s="4" t="s">
        <v>48</v>
      </c>
      <c r="N101" s="4" t="s">
        <v>22</v>
      </c>
    </row>
    <row r="102" spans="1:14" ht="45">
      <c r="A102" s="4" t="str">
        <f t="shared" si="3"/>
        <v>2023-05-30</v>
      </c>
      <c r="B102" s="4" t="str">
        <f>"1700"</f>
        <v>1700</v>
      </c>
      <c r="C102" s="5" t="s">
        <v>148</v>
      </c>
      <c r="D102" s="5" t="s">
        <v>497</v>
      </c>
      <c r="E102" s="4" t="str">
        <f>"2020"</f>
        <v>2020</v>
      </c>
      <c r="F102" s="4">
        <v>1</v>
      </c>
      <c r="G102" s="4" t="s">
        <v>14</v>
      </c>
      <c r="H102" s="4" t="s">
        <v>93</v>
      </c>
      <c r="I102" s="4" t="s">
        <v>16</v>
      </c>
      <c r="J102" s="17"/>
      <c r="K102" s="5" t="s">
        <v>216</v>
      </c>
      <c r="L102" s="4">
        <v>2021</v>
      </c>
      <c r="M102" s="4" t="s">
        <v>17</v>
      </c>
      <c r="N102" s="4"/>
    </row>
    <row r="103" spans="1:14" ht="60">
      <c r="A103" s="4" t="str">
        <f t="shared" si="3"/>
        <v>2023-05-30</v>
      </c>
      <c r="B103" s="4" t="str">
        <f>"1715"</f>
        <v>1715</v>
      </c>
      <c r="C103" s="5" t="s">
        <v>217</v>
      </c>
      <c r="D103" s="5" t="s">
        <v>219</v>
      </c>
      <c r="E103" s="4" t="str">
        <f>"2020"</f>
        <v>2020</v>
      </c>
      <c r="F103" s="4">
        <v>2</v>
      </c>
      <c r="G103" s="4" t="s">
        <v>19</v>
      </c>
      <c r="H103" s="4"/>
      <c r="I103" s="4" t="s">
        <v>16</v>
      </c>
      <c r="J103" s="17"/>
      <c r="K103" s="5" t="s">
        <v>218</v>
      </c>
      <c r="L103" s="4">
        <v>2021</v>
      </c>
      <c r="M103" s="4" t="s">
        <v>17</v>
      </c>
      <c r="N103" s="4"/>
    </row>
    <row r="104" spans="1:14" ht="15">
      <c r="A104" s="4" t="str">
        <f t="shared" si="3"/>
        <v>2023-05-30</v>
      </c>
      <c r="B104" s="4" t="str">
        <f>"1730"</f>
        <v>1730</v>
      </c>
      <c r="C104" s="5" t="s">
        <v>220</v>
      </c>
      <c r="D104" s="5"/>
      <c r="E104" s="4" t="str">
        <f>"01"</f>
        <v>01</v>
      </c>
      <c r="F104" s="4">
        <v>108</v>
      </c>
      <c r="G104" s="4" t="s">
        <v>58</v>
      </c>
      <c r="H104" s="4"/>
      <c r="I104" s="4"/>
      <c r="J104" s="17"/>
      <c r="K104" s="5" t="s">
        <v>221</v>
      </c>
      <c r="L104" s="4">
        <v>0</v>
      </c>
      <c r="M104" s="4" t="s">
        <v>34</v>
      </c>
      <c r="N104" s="4"/>
    </row>
    <row r="105" spans="1:14" ht="60">
      <c r="A105" s="4" t="str">
        <f t="shared" si="3"/>
        <v>2023-05-30</v>
      </c>
      <c r="B105" s="4" t="str">
        <f>"1800"</f>
        <v>1800</v>
      </c>
      <c r="C105" s="5" t="s">
        <v>157</v>
      </c>
      <c r="D105" s="5" t="s">
        <v>222</v>
      </c>
      <c r="E105" s="4" t="str">
        <f>"2022"</f>
        <v>2022</v>
      </c>
      <c r="F105" s="4">
        <v>14</v>
      </c>
      <c r="G105" s="4" t="s">
        <v>19</v>
      </c>
      <c r="H105" s="4"/>
      <c r="I105" s="4" t="s">
        <v>16</v>
      </c>
      <c r="J105" s="17"/>
      <c r="K105" s="5" t="s">
        <v>158</v>
      </c>
      <c r="L105" s="4">
        <v>2022</v>
      </c>
      <c r="M105" s="4" t="s">
        <v>17</v>
      </c>
      <c r="N105" s="4"/>
    </row>
    <row r="106" spans="1:14" ht="60">
      <c r="A106" s="4" t="str">
        <f t="shared" si="3"/>
        <v>2023-05-30</v>
      </c>
      <c r="B106" s="4" t="str">
        <f>"1830"</f>
        <v>1830</v>
      </c>
      <c r="C106" s="5" t="s">
        <v>86</v>
      </c>
      <c r="D106" s="5"/>
      <c r="E106" s="4" t="str">
        <f>"2023"</f>
        <v>2023</v>
      </c>
      <c r="F106" s="4">
        <v>101</v>
      </c>
      <c r="G106" s="4" t="s">
        <v>58</v>
      </c>
      <c r="H106" s="4"/>
      <c r="I106" s="4"/>
      <c r="J106" s="17"/>
      <c r="K106" s="5" t="s">
        <v>87</v>
      </c>
      <c r="L106" s="4">
        <v>2023</v>
      </c>
      <c r="M106" s="4" t="s">
        <v>17</v>
      </c>
      <c r="N106" s="4"/>
    </row>
    <row r="107" spans="1:68" s="14" customFormat="1" ht="60">
      <c r="A107" s="18" t="str">
        <f t="shared" si="3"/>
        <v>2023-05-30</v>
      </c>
      <c r="B107" s="18" t="str">
        <f>"1840"</f>
        <v>1840</v>
      </c>
      <c r="C107" s="15" t="s">
        <v>486</v>
      </c>
      <c r="D107" s="15" t="s">
        <v>478</v>
      </c>
      <c r="E107" s="18" t="str">
        <f>"01"</f>
        <v>01</v>
      </c>
      <c r="F107" s="18">
        <v>1</v>
      </c>
      <c r="G107" s="18"/>
      <c r="H107" s="18"/>
      <c r="I107" s="18"/>
      <c r="J107" s="13" t="s">
        <v>462</v>
      </c>
      <c r="K107" s="15" t="s">
        <v>487</v>
      </c>
      <c r="L107" s="18">
        <v>2016</v>
      </c>
      <c r="M107" s="18" t="s">
        <v>27</v>
      </c>
      <c r="N107" s="18"/>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row>
    <row r="108" spans="1:68" s="14" customFormat="1" ht="30">
      <c r="A108" s="18" t="str">
        <f t="shared" si="3"/>
        <v>2023-05-30</v>
      </c>
      <c r="B108" s="18" t="str">
        <f>"1930"</f>
        <v>1930</v>
      </c>
      <c r="C108" s="15" t="s">
        <v>223</v>
      </c>
      <c r="D108" s="15"/>
      <c r="E108" s="18" t="str">
        <f>"2023"</f>
        <v>2023</v>
      </c>
      <c r="F108" s="18">
        <v>1</v>
      </c>
      <c r="G108" s="18" t="s">
        <v>58</v>
      </c>
      <c r="H108" s="18"/>
      <c r="I108" s="18"/>
      <c r="J108" s="13" t="s">
        <v>462</v>
      </c>
      <c r="K108" s="20" t="s">
        <v>498</v>
      </c>
      <c r="L108" s="18">
        <v>0</v>
      </c>
      <c r="M108" s="18" t="s">
        <v>17</v>
      </c>
      <c r="N108" s="18"/>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row>
    <row r="109" spans="1:68" s="14" customFormat="1" ht="75">
      <c r="A109" s="18" t="str">
        <f t="shared" si="3"/>
        <v>2023-05-30</v>
      </c>
      <c r="B109" s="18" t="str">
        <f>"2030"</f>
        <v>2030</v>
      </c>
      <c r="C109" s="15" t="s">
        <v>65</v>
      </c>
      <c r="D109" s="15"/>
      <c r="E109" s="18" t="str">
        <f>"2023"</f>
        <v>2023</v>
      </c>
      <c r="F109" s="18">
        <v>13</v>
      </c>
      <c r="G109" s="18" t="s">
        <v>58</v>
      </c>
      <c r="H109" s="18"/>
      <c r="I109" s="18"/>
      <c r="J109" s="13" t="s">
        <v>464</v>
      </c>
      <c r="K109" s="15" t="s">
        <v>66</v>
      </c>
      <c r="L109" s="18">
        <v>2023</v>
      </c>
      <c r="M109" s="18" t="s">
        <v>17</v>
      </c>
      <c r="N109" s="18"/>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row>
    <row r="110" spans="1:68" s="14" customFormat="1" ht="30">
      <c r="A110" s="18" t="str">
        <f t="shared" si="3"/>
        <v>2023-05-30</v>
      </c>
      <c r="B110" s="18" t="str">
        <f>"2100"</f>
        <v>2100</v>
      </c>
      <c r="C110" s="15" t="s">
        <v>224</v>
      </c>
      <c r="D110" s="15"/>
      <c r="E110" s="18" t="str">
        <f>" "</f>
        <v> </v>
      </c>
      <c r="F110" s="18">
        <v>0</v>
      </c>
      <c r="G110" s="18" t="s">
        <v>225</v>
      </c>
      <c r="H110" s="18" t="s">
        <v>226</v>
      </c>
      <c r="I110" s="18" t="s">
        <v>16</v>
      </c>
      <c r="J110" s="13" t="s">
        <v>460</v>
      </c>
      <c r="K110" s="15" t="s">
        <v>227</v>
      </c>
      <c r="L110" s="18">
        <v>2021</v>
      </c>
      <c r="M110" s="18" t="s">
        <v>17</v>
      </c>
      <c r="N110" s="18" t="s">
        <v>22</v>
      </c>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row>
    <row r="111" spans="1:68" s="14" customFormat="1" ht="45">
      <c r="A111" s="18" t="str">
        <f t="shared" si="3"/>
        <v>2023-05-30</v>
      </c>
      <c r="B111" s="18" t="str">
        <f>"2230"</f>
        <v>2230</v>
      </c>
      <c r="C111" s="15" t="s">
        <v>228</v>
      </c>
      <c r="D111" s="15" t="s">
        <v>230</v>
      </c>
      <c r="E111" s="18" t="str">
        <f>"13"</f>
        <v>13</v>
      </c>
      <c r="F111" s="18">
        <v>12</v>
      </c>
      <c r="G111" s="18" t="s">
        <v>92</v>
      </c>
      <c r="H111" s="18" t="s">
        <v>50</v>
      </c>
      <c r="I111" s="18"/>
      <c r="J111" s="13" t="s">
        <v>465</v>
      </c>
      <c r="K111" s="15" t="s">
        <v>229</v>
      </c>
      <c r="L111" s="18">
        <v>2018</v>
      </c>
      <c r="M111" s="18" t="s">
        <v>132</v>
      </c>
      <c r="N111" s="18"/>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row>
    <row r="112" spans="1:14" ht="45">
      <c r="A112" s="4" t="str">
        <f t="shared" si="3"/>
        <v>2023-05-30</v>
      </c>
      <c r="B112" s="4" t="str">
        <f>"2300"</f>
        <v>2300</v>
      </c>
      <c r="C112" s="5" t="s">
        <v>231</v>
      </c>
      <c r="D112" s="5"/>
      <c r="E112" s="4" t="str">
        <f>"01"</f>
        <v>01</v>
      </c>
      <c r="F112" s="4">
        <v>0</v>
      </c>
      <c r="G112" s="4" t="s">
        <v>14</v>
      </c>
      <c r="H112" s="4"/>
      <c r="I112" s="4" t="s">
        <v>16</v>
      </c>
      <c r="J112" s="17"/>
      <c r="K112" s="5" t="s">
        <v>232</v>
      </c>
      <c r="L112" s="4">
        <v>0</v>
      </c>
      <c r="M112" s="4" t="s">
        <v>17</v>
      </c>
      <c r="N112" s="4"/>
    </row>
    <row r="113" spans="1:14" ht="45">
      <c r="A113" s="4" t="str">
        <f t="shared" si="3"/>
        <v>2023-05-30</v>
      </c>
      <c r="B113" s="4" t="str">
        <f>"2400"</f>
        <v>2400</v>
      </c>
      <c r="C113" s="5" t="s">
        <v>13</v>
      </c>
      <c r="D113" s="5"/>
      <c r="E113" s="4" t="str">
        <f aca="true" t="shared" si="4" ref="E113:E118">"03"</f>
        <v>03</v>
      </c>
      <c r="F113" s="4">
        <v>18</v>
      </c>
      <c r="G113" s="4" t="s">
        <v>14</v>
      </c>
      <c r="H113" s="4"/>
      <c r="I113" s="4" t="s">
        <v>16</v>
      </c>
      <c r="J113" s="17"/>
      <c r="K113" s="5" t="s">
        <v>15</v>
      </c>
      <c r="L113" s="4">
        <v>2012</v>
      </c>
      <c r="M113" s="4" t="s">
        <v>17</v>
      </c>
      <c r="N113" s="4"/>
    </row>
    <row r="114" spans="1:14" ht="45">
      <c r="A114" s="4" t="str">
        <f t="shared" si="3"/>
        <v>2023-05-30</v>
      </c>
      <c r="B114" s="4" t="str">
        <f>"2500"</f>
        <v>2500</v>
      </c>
      <c r="C114" s="5" t="s">
        <v>13</v>
      </c>
      <c r="D114" s="5"/>
      <c r="E114" s="4" t="str">
        <f t="shared" si="4"/>
        <v>03</v>
      </c>
      <c r="F114" s="4">
        <v>18</v>
      </c>
      <c r="G114" s="4" t="s">
        <v>14</v>
      </c>
      <c r="H114" s="4"/>
      <c r="I114" s="4" t="s">
        <v>16</v>
      </c>
      <c r="J114" s="17"/>
      <c r="K114" s="5" t="s">
        <v>15</v>
      </c>
      <c r="L114" s="4">
        <v>2012</v>
      </c>
      <c r="M114" s="4" t="s">
        <v>17</v>
      </c>
      <c r="N114" s="4"/>
    </row>
    <row r="115" spans="1:14" ht="45">
      <c r="A115" s="4" t="str">
        <f t="shared" si="3"/>
        <v>2023-05-30</v>
      </c>
      <c r="B115" s="4" t="str">
        <f>"2600"</f>
        <v>2600</v>
      </c>
      <c r="C115" s="5" t="s">
        <v>13</v>
      </c>
      <c r="D115" s="5"/>
      <c r="E115" s="4" t="str">
        <f t="shared" si="4"/>
        <v>03</v>
      </c>
      <c r="F115" s="4">
        <v>18</v>
      </c>
      <c r="G115" s="4" t="s">
        <v>14</v>
      </c>
      <c r="H115" s="4"/>
      <c r="I115" s="4" t="s">
        <v>16</v>
      </c>
      <c r="J115" s="17"/>
      <c r="K115" s="5" t="s">
        <v>15</v>
      </c>
      <c r="L115" s="4">
        <v>2012</v>
      </c>
      <c r="M115" s="4" t="s">
        <v>17</v>
      </c>
      <c r="N115" s="4"/>
    </row>
    <row r="116" spans="1:14" ht="45">
      <c r="A116" s="4" t="str">
        <f t="shared" si="3"/>
        <v>2023-05-30</v>
      </c>
      <c r="B116" s="4" t="str">
        <f>"2700"</f>
        <v>2700</v>
      </c>
      <c r="C116" s="5" t="s">
        <v>13</v>
      </c>
      <c r="D116" s="5"/>
      <c r="E116" s="4" t="str">
        <f t="shared" si="4"/>
        <v>03</v>
      </c>
      <c r="F116" s="4">
        <v>18</v>
      </c>
      <c r="G116" s="4" t="s">
        <v>14</v>
      </c>
      <c r="H116" s="4"/>
      <c r="I116" s="4" t="s">
        <v>16</v>
      </c>
      <c r="J116" s="17"/>
      <c r="K116" s="5" t="s">
        <v>15</v>
      </c>
      <c r="L116" s="4">
        <v>2012</v>
      </c>
      <c r="M116" s="4" t="s">
        <v>17</v>
      </c>
      <c r="N116" s="4"/>
    </row>
    <row r="117" spans="1:14" ht="45">
      <c r="A117" s="4" t="str">
        <f t="shared" si="3"/>
        <v>2023-05-30</v>
      </c>
      <c r="B117" s="4" t="str">
        <f>"2800"</f>
        <v>2800</v>
      </c>
      <c r="C117" s="5" t="s">
        <v>13</v>
      </c>
      <c r="D117" s="5"/>
      <c r="E117" s="4" t="str">
        <f t="shared" si="4"/>
        <v>03</v>
      </c>
      <c r="F117" s="4">
        <v>18</v>
      </c>
      <c r="G117" s="4" t="s">
        <v>14</v>
      </c>
      <c r="H117" s="4"/>
      <c r="I117" s="4" t="s">
        <v>16</v>
      </c>
      <c r="J117" s="17"/>
      <c r="K117" s="5" t="s">
        <v>15</v>
      </c>
      <c r="L117" s="4">
        <v>2012</v>
      </c>
      <c r="M117" s="4" t="s">
        <v>17</v>
      </c>
      <c r="N117" s="4"/>
    </row>
    <row r="118" spans="1:14" ht="45">
      <c r="A118" s="4" t="str">
        <f aca="true" t="shared" si="5" ref="A118:A162">"2023-05-31"</f>
        <v>2023-05-31</v>
      </c>
      <c r="B118" s="4" t="str">
        <f>"0500"</f>
        <v>0500</v>
      </c>
      <c r="C118" s="5" t="s">
        <v>13</v>
      </c>
      <c r="D118" s="5"/>
      <c r="E118" s="4" t="str">
        <f t="shared" si="4"/>
        <v>03</v>
      </c>
      <c r="F118" s="4">
        <v>18</v>
      </c>
      <c r="G118" s="4" t="s">
        <v>14</v>
      </c>
      <c r="H118" s="4"/>
      <c r="I118" s="4" t="s">
        <v>16</v>
      </c>
      <c r="J118" s="17"/>
      <c r="K118" s="5" t="s">
        <v>15</v>
      </c>
      <c r="L118" s="4">
        <v>2012</v>
      </c>
      <c r="M118" s="4" t="s">
        <v>17</v>
      </c>
      <c r="N118" s="4"/>
    </row>
    <row r="119" spans="1:14" ht="30">
      <c r="A119" s="4" t="str">
        <f t="shared" si="5"/>
        <v>2023-05-31</v>
      </c>
      <c r="B119" s="4" t="str">
        <f>"0600"</f>
        <v>0600</v>
      </c>
      <c r="C119" s="5" t="s">
        <v>18</v>
      </c>
      <c r="D119" s="5" t="s">
        <v>233</v>
      </c>
      <c r="E119" s="4" t="str">
        <f>"02"</f>
        <v>02</v>
      </c>
      <c r="F119" s="4">
        <v>3</v>
      </c>
      <c r="G119" s="4" t="s">
        <v>19</v>
      </c>
      <c r="H119" s="4"/>
      <c r="I119" s="4" t="s">
        <v>16</v>
      </c>
      <c r="J119" s="17"/>
      <c r="K119" s="5" t="s">
        <v>20</v>
      </c>
      <c r="L119" s="4">
        <v>2019</v>
      </c>
      <c r="M119" s="4" t="s">
        <v>17</v>
      </c>
      <c r="N119" s="4"/>
    </row>
    <row r="120" spans="1:14" ht="30">
      <c r="A120" s="4" t="str">
        <f t="shared" si="5"/>
        <v>2023-05-31</v>
      </c>
      <c r="B120" s="4" t="str">
        <f>"0625"</f>
        <v>0625</v>
      </c>
      <c r="C120" s="5" t="s">
        <v>18</v>
      </c>
      <c r="D120" s="5" t="s">
        <v>234</v>
      </c>
      <c r="E120" s="4" t="str">
        <f>"02"</f>
        <v>02</v>
      </c>
      <c r="F120" s="4">
        <v>4</v>
      </c>
      <c r="G120" s="4" t="s">
        <v>14</v>
      </c>
      <c r="H120" s="4"/>
      <c r="I120" s="4" t="s">
        <v>16</v>
      </c>
      <c r="J120" s="17"/>
      <c r="K120" s="5" t="s">
        <v>20</v>
      </c>
      <c r="L120" s="4">
        <v>2019</v>
      </c>
      <c r="M120" s="4" t="s">
        <v>17</v>
      </c>
      <c r="N120" s="4"/>
    </row>
    <row r="121" spans="1:14" ht="75">
      <c r="A121" s="4" t="str">
        <f t="shared" si="5"/>
        <v>2023-05-31</v>
      </c>
      <c r="B121" s="4" t="str">
        <f>"0650"</f>
        <v>0650</v>
      </c>
      <c r="C121" s="5" t="s">
        <v>24</v>
      </c>
      <c r="D121" s="5" t="s">
        <v>236</v>
      </c>
      <c r="E121" s="4" t="str">
        <f>"02"</f>
        <v>02</v>
      </c>
      <c r="F121" s="4">
        <v>9</v>
      </c>
      <c r="G121" s="4" t="s">
        <v>19</v>
      </c>
      <c r="H121" s="4"/>
      <c r="I121" s="4" t="s">
        <v>16</v>
      </c>
      <c r="J121" s="17"/>
      <c r="K121" s="5" t="s">
        <v>235</v>
      </c>
      <c r="L121" s="4">
        <v>2018</v>
      </c>
      <c r="M121" s="4" t="s">
        <v>27</v>
      </c>
      <c r="N121" s="4"/>
    </row>
    <row r="122" spans="1:14" ht="75">
      <c r="A122" s="4" t="str">
        <f t="shared" si="5"/>
        <v>2023-05-31</v>
      </c>
      <c r="B122" s="4" t="str">
        <f>"0715"</f>
        <v>0715</v>
      </c>
      <c r="C122" s="5" t="s">
        <v>139</v>
      </c>
      <c r="D122" s="5" t="s">
        <v>210</v>
      </c>
      <c r="E122" s="4" t="str">
        <f>"02"</f>
        <v>02</v>
      </c>
      <c r="F122" s="4">
        <v>2</v>
      </c>
      <c r="G122" s="4" t="s">
        <v>19</v>
      </c>
      <c r="H122" s="4"/>
      <c r="I122" s="4" t="s">
        <v>16</v>
      </c>
      <c r="J122" s="17"/>
      <c r="K122" s="5" t="s">
        <v>209</v>
      </c>
      <c r="L122" s="4">
        <v>2018</v>
      </c>
      <c r="M122" s="4" t="s">
        <v>17</v>
      </c>
      <c r="N122" s="4"/>
    </row>
    <row r="123" spans="1:14" ht="60">
      <c r="A123" s="4" t="str">
        <f t="shared" si="5"/>
        <v>2023-05-31</v>
      </c>
      <c r="B123" s="4" t="str">
        <f>"0730"</f>
        <v>0730</v>
      </c>
      <c r="C123" s="5" t="s">
        <v>31</v>
      </c>
      <c r="D123" s="5" t="s">
        <v>238</v>
      </c>
      <c r="E123" s="4" t="str">
        <f>"01"</f>
        <v>01</v>
      </c>
      <c r="F123" s="4">
        <v>12</v>
      </c>
      <c r="G123" s="4" t="s">
        <v>19</v>
      </c>
      <c r="H123" s="4"/>
      <c r="I123" s="4" t="s">
        <v>16</v>
      </c>
      <c r="J123" s="17"/>
      <c r="K123" s="5" t="s">
        <v>237</v>
      </c>
      <c r="L123" s="4">
        <v>2009</v>
      </c>
      <c r="M123" s="4" t="s">
        <v>34</v>
      </c>
      <c r="N123" s="4"/>
    </row>
    <row r="124" spans="1:14" ht="30">
      <c r="A124" s="4" t="str">
        <f t="shared" si="5"/>
        <v>2023-05-31</v>
      </c>
      <c r="B124" s="4" t="str">
        <f>"0755"</f>
        <v>0755</v>
      </c>
      <c r="C124" s="5" t="s">
        <v>35</v>
      </c>
      <c r="D124" s="5" t="s">
        <v>240</v>
      </c>
      <c r="E124" s="4" t="str">
        <f>"03"</f>
        <v>03</v>
      </c>
      <c r="F124" s="4">
        <v>12</v>
      </c>
      <c r="G124" s="4" t="s">
        <v>19</v>
      </c>
      <c r="H124" s="4"/>
      <c r="I124" s="4" t="s">
        <v>16</v>
      </c>
      <c r="J124" s="17"/>
      <c r="K124" s="5" t="s">
        <v>239</v>
      </c>
      <c r="L124" s="4">
        <v>0</v>
      </c>
      <c r="M124" s="4" t="s">
        <v>38</v>
      </c>
      <c r="N124" s="4"/>
    </row>
    <row r="125" spans="1:14" ht="60">
      <c r="A125" s="4" t="str">
        <f t="shared" si="5"/>
        <v>2023-05-31</v>
      </c>
      <c r="B125" s="4" t="str">
        <f>"0805"</f>
        <v>0805</v>
      </c>
      <c r="C125" s="5" t="s">
        <v>39</v>
      </c>
      <c r="D125" s="5" t="s">
        <v>242</v>
      </c>
      <c r="E125" s="4" t="str">
        <f>"01"</f>
        <v>01</v>
      </c>
      <c r="F125" s="4">
        <v>38</v>
      </c>
      <c r="G125" s="4" t="s">
        <v>19</v>
      </c>
      <c r="H125" s="4"/>
      <c r="I125" s="4" t="s">
        <v>16</v>
      </c>
      <c r="J125" s="17"/>
      <c r="K125" s="5" t="s">
        <v>241</v>
      </c>
      <c r="L125" s="4">
        <v>2020</v>
      </c>
      <c r="M125" s="4" t="s">
        <v>27</v>
      </c>
      <c r="N125" s="4"/>
    </row>
    <row r="126" spans="1:14" ht="60">
      <c r="A126" s="4" t="str">
        <f t="shared" si="5"/>
        <v>2023-05-31</v>
      </c>
      <c r="B126" s="4" t="str">
        <f>"0815"</f>
        <v>0815</v>
      </c>
      <c r="C126" s="5" t="s">
        <v>42</v>
      </c>
      <c r="D126" s="5" t="s">
        <v>244</v>
      </c>
      <c r="E126" s="4" t="str">
        <f>"02"</f>
        <v>02</v>
      </c>
      <c r="F126" s="4">
        <v>6</v>
      </c>
      <c r="G126" s="4" t="s">
        <v>19</v>
      </c>
      <c r="H126" s="4"/>
      <c r="I126" s="4" t="s">
        <v>16</v>
      </c>
      <c r="J126" s="17"/>
      <c r="K126" s="5" t="s">
        <v>243</v>
      </c>
      <c r="L126" s="4">
        <v>2021</v>
      </c>
      <c r="M126" s="4" t="s">
        <v>45</v>
      </c>
      <c r="N126" s="4"/>
    </row>
    <row r="127" spans="1:14" ht="30">
      <c r="A127" s="4" t="str">
        <f t="shared" si="5"/>
        <v>2023-05-31</v>
      </c>
      <c r="B127" s="4" t="str">
        <f>"0820"</f>
        <v>0820</v>
      </c>
      <c r="C127" s="5" t="s">
        <v>46</v>
      </c>
      <c r="D127" s="5" t="s">
        <v>477</v>
      </c>
      <c r="E127" s="4" t="str">
        <f>"02"</f>
        <v>02</v>
      </c>
      <c r="F127" s="4">
        <v>25</v>
      </c>
      <c r="G127" s="4" t="s">
        <v>14</v>
      </c>
      <c r="H127" s="4"/>
      <c r="I127" s="4" t="s">
        <v>16</v>
      </c>
      <c r="J127" s="17"/>
      <c r="K127" s="5" t="s">
        <v>245</v>
      </c>
      <c r="L127" s="4">
        <v>1987</v>
      </c>
      <c r="M127" s="4" t="s">
        <v>48</v>
      </c>
      <c r="N127" s="4" t="s">
        <v>22</v>
      </c>
    </row>
    <row r="128" spans="1:14" ht="60">
      <c r="A128" s="4" t="str">
        <f t="shared" si="5"/>
        <v>2023-05-31</v>
      </c>
      <c r="B128" s="4" t="str">
        <f>"0845"</f>
        <v>0845</v>
      </c>
      <c r="C128" s="5" t="s">
        <v>49</v>
      </c>
      <c r="D128" s="5" t="s">
        <v>247</v>
      </c>
      <c r="E128" s="4" t="str">
        <f>"02"</f>
        <v>02</v>
      </c>
      <c r="F128" s="4">
        <v>11</v>
      </c>
      <c r="G128" s="4" t="s">
        <v>14</v>
      </c>
      <c r="H128" s="4"/>
      <c r="I128" s="4" t="s">
        <v>16</v>
      </c>
      <c r="J128" s="17"/>
      <c r="K128" s="5" t="s">
        <v>246</v>
      </c>
      <c r="L128" s="4">
        <v>2014</v>
      </c>
      <c r="M128" s="4" t="s">
        <v>17</v>
      </c>
      <c r="N128" s="4"/>
    </row>
    <row r="129" spans="1:14" ht="45">
      <c r="A129" s="4" t="str">
        <f t="shared" si="5"/>
        <v>2023-05-31</v>
      </c>
      <c r="B129" s="4" t="str">
        <f>"0910"</f>
        <v>0910</v>
      </c>
      <c r="C129" s="5" t="s">
        <v>53</v>
      </c>
      <c r="D129" s="5" t="s">
        <v>249</v>
      </c>
      <c r="E129" s="4" t="str">
        <f>"04"</f>
        <v>04</v>
      </c>
      <c r="F129" s="4">
        <v>2</v>
      </c>
      <c r="G129" s="4" t="s">
        <v>19</v>
      </c>
      <c r="H129" s="4"/>
      <c r="I129" s="4" t="s">
        <v>16</v>
      </c>
      <c r="J129" s="17"/>
      <c r="K129" s="5" t="s">
        <v>248</v>
      </c>
      <c r="L129" s="4">
        <v>2020</v>
      </c>
      <c r="M129" s="4" t="s">
        <v>27</v>
      </c>
      <c r="N129" s="4"/>
    </row>
    <row r="130" spans="1:14" ht="45">
      <c r="A130" s="4" t="str">
        <f t="shared" si="5"/>
        <v>2023-05-31</v>
      </c>
      <c r="B130" s="4" t="str">
        <f>"0935"</f>
        <v>0935</v>
      </c>
      <c r="C130" s="5" t="s">
        <v>53</v>
      </c>
      <c r="D130" s="5" t="s">
        <v>495</v>
      </c>
      <c r="E130" s="4" t="str">
        <f>"04"</f>
        <v>04</v>
      </c>
      <c r="F130" s="4">
        <v>3</v>
      </c>
      <c r="G130" s="4" t="s">
        <v>19</v>
      </c>
      <c r="H130" s="4"/>
      <c r="I130" s="4" t="s">
        <v>16</v>
      </c>
      <c r="J130" s="17"/>
      <c r="K130" s="5" t="s">
        <v>250</v>
      </c>
      <c r="L130" s="4">
        <v>2020</v>
      </c>
      <c r="M130" s="4" t="s">
        <v>27</v>
      </c>
      <c r="N130" s="4"/>
    </row>
    <row r="131" spans="1:14" ht="60">
      <c r="A131" s="4" t="str">
        <f t="shared" si="5"/>
        <v>2023-05-31</v>
      </c>
      <c r="B131" s="4" t="str">
        <f>"1000"</f>
        <v>1000</v>
      </c>
      <c r="C131" s="5" t="s">
        <v>488</v>
      </c>
      <c r="D131" s="5" t="s">
        <v>478</v>
      </c>
      <c r="E131" s="4" t="str">
        <f>"01"</f>
        <v>01</v>
      </c>
      <c r="F131" s="4">
        <v>1</v>
      </c>
      <c r="G131" s="4"/>
      <c r="H131" s="4"/>
      <c r="I131" s="4" t="s">
        <v>16</v>
      </c>
      <c r="J131" s="17"/>
      <c r="K131" s="5" t="s">
        <v>487</v>
      </c>
      <c r="L131" s="4">
        <v>2016</v>
      </c>
      <c r="M131" s="4" t="s">
        <v>27</v>
      </c>
      <c r="N131" s="4"/>
    </row>
    <row r="132" spans="1:14" ht="45">
      <c r="A132" s="4" t="str">
        <f t="shared" si="5"/>
        <v>2023-05-31</v>
      </c>
      <c r="B132" s="4" t="str">
        <f>"1050"</f>
        <v>1050</v>
      </c>
      <c r="C132" s="5" t="s">
        <v>199</v>
      </c>
      <c r="D132" s="5" t="s">
        <v>252</v>
      </c>
      <c r="E132" s="4" t="str">
        <f>"01"</f>
        <v>01</v>
      </c>
      <c r="F132" s="4">
        <v>1</v>
      </c>
      <c r="G132" s="4" t="s">
        <v>19</v>
      </c>
      <c r="H132" s="4"/>
      <c r="I132" s="4" t="s">
        <v>16</v>
      </c>
      <c r="J132" s="17"/>
      <c r="K132" s="5" t="s">
        <v>251</v>
      </c>
      <c r="L132" s="4">
        <v>2019</v>
      </c>
      <c r="M132" s="4" t="s">
        <v>132</v>
      </c>
      <c r="N132" s="4"/>
    </row>
    <row r="133" spans="1:14" ht="15">
      <c r="A133" s="4" t="str">
        <f t="shared" si="5"/>
        <v>2023-05-31</v>
      </c>
      <c r="B133" s="4" t="str">
        <f>"1100"</f>
        <v>1100</v>
      </c>
      <c r="C133" s="5" t="s">
        <v>223</v>
      </c>
      <c r="D133" s="5"/>
      <c r="E133" s="4" t="str">
        <f>"2023"</f>
        <v>2023</v>
      </c>
      <c r="F133" s="4">
        <v>1</v>
      </c>
      <c r="G133" s="4" t="s">
        <v>58</v>
      </c>
      <c r="H133" s="4"/>
      <c r="I133" s="4" t="s">
        <v>16</v>
      </c>
      <c r="J133" s="17"/>
      <c r="K133" s="19" t="s">
        <v>498</v>
      </c>
      <c r="L133" s="4">
        <v>0</v>
      </c>
      <c r="M133" s="4" t="s">
        <v>17</v>
      </c>
      <c r="N133" s="4"/>
    </row>
    <row r="134" spans="1:14" ht="75">
      <c r="A134" s="4" t="str">
        <f t="shared" si="5"/>
        <v>2023-05-31</v>
      </c>
      <c r="B134" s="4" t="str">
        <f>"1200"</f>
        <v>1200</v>
      </c>
      <c r="C134" s="5" t="s">
        <v>65</v>
      </c>
      <c r="D134" s="5"/>
      <c r="E134" s="4" t="str">
        <f>"2023"</f>
        <v>2023</v>
      </c>
      <c r="F134" s="4">
        <v>13</v>
      </c>
      <c r="G134" s="4" t="s">
        <v>58</v>
      </c>
      <c r="H134" s="4"/>
      <c r="I134" s="4" t="s">
        <v>16</v>
      </c>
      <c r="J134" s="17"/>
      <c r="K134" s="5" t="s">
        <v>66</v>
      </c>
      <c r="L134" s="4">
        <v>2023</v>
      </c>
      <c r="M134" s="4" t="s">
        <v>17</v>
      </c>
      <c r="N134" s="4"/>
    </row>
    <row r="135" spans="1:14" ht="45">
      <c r="A135" s="4" t="str">
        <f t="shared" si="5"/>
        <v>2023-05-31</v>
      </c>
      <c r="B135" s="4" t="str">
        <f>"1230"</f>
        <v>1230</v>
      </c>
      <c r="C135" s="5" t="s">
        <v>228</v>
      </c>
      <c r="D135" s="5" t="s">
        <v>230</v>
      </c>
      <c r="E135" s="4" t="str">
        <f>"13"</f>
        <v>13</v>
      </c>
      <c r="F135" s="4">
        <v>12</v>
      </c>
      <c r="G135" s="4" t="s">
        <v>92</v>
      </c>
      <c r="H135" s="4" t="s">
        <v>50</v>
      </c>
      <c r="I135" s="4" t="s">
        <v>16</v>
      </c>
      <c r="J135" s="17"/>
      <c r="K135" s="5" t="s">
        <v>229</v>
      </c>
      <c r="L135" s="4">
        <v>2018</v>
      </c>
      <c r="M135" s="4" t="s">
        <v>132</v>
      </c>
      <c r="N135" s="4"/>
    </row>
    <row r="136" spans="1:14" ht="60">
      <c r="A136" s="4" t="str">
        <f t="shared" si="5"/>
        <v>2023-05-31</v>
      </c>
      <c r="B136" s="4" t="str">
        <f>"1300"</f>
        <v>1300</v>
      </c>
      <c r="C136" s="5" t="s">
        <v>253</v>
      </c>
      <c r="D136" s="5" t="s">
        <v>255</v>
      </c>
      <c r="E136" s="4" t="str">
        <f>"02"</f>
        <v>02</v>
      </c>
      <c r="F136" s="4">
        <v>0</v>
      </c>
      <c r="G136" s="4" t="s">
        <v>14</v>
      </c>
      <c r="H136" s="4"/>
      <c r="I136" s="4" t="s">
        <v>16</v>
      </c>
      <c r="J136" s="17"/>
      <c r="K136" s="5" t="s">
        <v>254</v>
      </c>
      <c r="L136" s="4">
        <v>2017</v>
      </c>
      <c r="M136" s="4" t="s">
        <v>17</v>
      </c>
      <c r="N136" s="4"/>
    </row>
    <row r="137" spans="1:14" ht="45">
      <c r="A137" s="4" t="str">
        <f t="shared" si="5"/>
        <v>2023-05-31</v>
      </c>
      <c r="B137" s="4" t="str">
        <f>"1330"</f>
        <v>1330</v>
      </c>
      <c r="C137" s="5" t="s">
        <v>256</v>
      </c>
      <c r="D137" s="5" t="s">
        <v>258</v>
      </c>
      <c r="E137" s="4" t="str">
        <f>"02"</f>
        <v>02</v>
      </c>
      <c r="F137" s="4">
        <v>3</v>
      </c>
      <c r="G137" s="4" t="s">
        <v>19</v>
      </c>
      <c r="H137" s="4"/>
      <c r="I137" s="4" t="s">
        <v>16</v>
      </c>
      <c r="J137" s="17"/>
      <c r="K137" s="5" t="s">
        <v>257</v>
      </c>
      <c r="L137" s="4">
        <v>2020</v>
      </c>
      <c r="M137" s="4" t="s">
        <v>17</v>
      </c>
      <c r="N137" s="4"/>
    </row>
    <row r="138" spans="1:14" ht="60">
      <c r="A138" s="4" t="str">
        <f t="shared" si="5"/>
        <v>2023-05-31</v>
      </c>
      <c r="B138" s="4" t="str">
        <f>"1400"</f>
        <v>1400</v>
      </c>
      <c r="C138" s="5" t="s">
        <v>130</v>
      </c>
      <c r="D138" s="5"/>
      <c r="E138" s="4" t="str">
        <f>"04"</f>
        <v>04</v>
      </c>
      <c r="F138" s="4">
        <v>177</v>
      </c>
      <c r="G138" s="4" t="s">
        <v>14</v>
      </c>
      <c r="H138" s="4" t="s">
        <v>93</v>
      </c>
      <c r="I138" s="4" t="s">
        <v>16</v>
      </c>
      <c r="J138" s="17"/>
      <c r="K138" s="5" t="s">
        <v>259</v>
      </c>
      <c r="L138" s="4">
        <v>2022</v>
      </c>
      <c r="M138" s="4" t="s">
        <v>132</v>
      </c>
      <c r="N138" s="4"/>
    </row>
    <row r="139" spans="1:14" ht="60">
      <c r="A139" s="4" t="str">
        <f t="shared" si="5"/>
        <v>2023-05-31</v>
      </c>
      <c r="B139" s="4" t="str">
        <f>"1430"</f>
        <v>1430</v>
      </c>
      <c r="C139" s="5" t="s">
        <v>133</v>
      </c>
      <c r="D139" s="5" t="s">
        <v>261</v>
      </c>
      <c r="E139" s="4" t="str">
        <f>"02"</f>
        <v>02</v>
      </c>
      <c r="F139" s="4">
        <v>89</v>
      </c>
      <c r="G139" s="4" t="s">
        <v>19</v>
      </c>
      <c r="H139" s="4"/>
      <c r="I139" s="4" t="s">
        <v>16</v>
      </c>
      <c r="J139" s="17"/>
      <c r="K139" s="5" t="s">
        <v>260</v>
      </c>
      <c r="L139" s="4">
        <v>0</v>
      </c>
      <c r="M139" s="4" t="s">
        <v>17</v>
      </c>
      <c r="N139" s="4"/>
    </row>
    <row r="140" spans="1:14" ht="60">
      <c r="A140" s="4" t="str">
        <f t="shared" si="5"/>
        <v>2023-05-31</v>
      </c>
      <c r="B140" s="4" t="str">
        <f>"1500"</f>
        <v>1500</v>
      </c>
      <c r="C140" s="5" t="s">
        <v>136</v>
      </c>
      <c r="D140" s="5" t="s">
        <v>263</v>
      </c>
      <c r="E140" s="4" t="str">
        <f>"02"</f>
        <v>02</v>
      </c>
      <c r="F140" s="4">
        <v>11</v>
      </c>
      <c r="G140" s="4" t="s">
        <v>19</v>
      </c>
      <c r="H140" s="4"/>
      <c r="I140" s="4" t="s">
        <v>16</v>
      </c>
      <c r="J140" s="17"/>
      <c r="K140" s="5" t="s">
        <v>262</v>
      </c>
      <c r="L140" s="4">
        <v>2019</v>
      </c>
      <c r="M140" s="4" t="s">
        <v>34</v>
      </c>
      <c r="N140" s="4"/>
    </row>
    <row r="141" spans="1:14" ht="45">
      <c r="A141" s="4" t="str">
        <f t="shared" si="5"/>
        <v>2023-05-31</v>
      </c>
      <c r="B141" s="4" t="str">
        <f>"1525"</f>
        <v>1525</v>
      </c>
      <c r="C141" s="5" t="s">
        <v>264</v>
      </c>
      <c r="D141" s="5" t="s">
        <v>479</v>
      </c>
      <c r="E141" s="4" t="str">
        <f>"01"</f>
        <v>01</v>
      </c>
      <c r="F141" s="4">
        <v>1</v>
      </c>
      <c r="G141" s="4" t="s">
        <v>19</v>
      </c>
      <c r="H141" s="4"/>
      <c r="I141" s="4" t="s">
        <v>16</v>
      </c>
      <c r="J141" s="17"/>
      <c r="K141" s="5" t="s">
        <v>265</v>
      </c>
      <c r="L141" s="4">
        <v>0</v>
      </c>
      <c r="M141" s="4" t="s">
        <v>38</v>
      </c>
      <c r="N141" s="4" t="s">
        <v>22</v>
      </c>
    </row>
    <row r="142" spans="1:14" ht="75">
      <c r="A142" s="4" t="str">
        <f t="shared" si="5"/>
        <v>2023-05-31</v>
      </c>
      <c r="B142" s="4" t="str">
        <f>"1540"</f>
        <v>1540</v>
      </c>
      <c r="C142" s="5" t="s">
        <v>139</v>
      </c>
      <c r="D142" s="5" t="s">
        <v>480</v>
      </c>
      <c r="E142" s="4" t="str">
        <f>"02"</f>
        <v>02</v>
      </c>
      <c r="F142" s="4">
        <v>3</v>
      </c>
      <c r="G142" s="4" t="s">
        <v>19</v>
      </c>
      <c r="H142" s="4"/>
      <c r="I142" s="4" t="s">
        <v>16</v>
      </c>
      <c r="J142" s="17"/>
      <c r="K142" s="5" t="s">
        <v>266</v>
      </c>
      <c r="L142" s="4">
        <v>2018</v>
      </c>
      <c r="M142" s="4" t="s">
        <v>17</v>
      </c>
      <c r="N142" s="4"/>
    </row>
    <row r="143" spans="1:14" ht="30">
      <c r="A143" s="4" t="str">
        <f t="shared" si="5"/>
        <v>2023-05-31</v>
      </c>
      <c r="B143" s="4" t="str">
        <f>"1555"</f>
        <v>1555</v>
      </c>
      <c r="C143" s="5" t="s">
        <v>142</v>
      </c>
      <c r="D143" s="5" t="s">
        <v>268</v>
      </c>
      <c r="E143" s="4" t="str">
        <f>"01"</f>
        <v>01</v>
      </c>
      <c r="F143" s="4">
        <v>3</v>
      </c>
      <c r="G143" s="4" t="s">
        <v>19</v>
      </c>
      <c r="H143" s="4"/>
      <c r="I143" s="4" t="s">
        <v>16</v>
      </c>
      <c r="J143" s="17"/>
      <c r="K143" s="5" t="s">
        <v>267</v>
      </c>
      <c r="L143" s="4">
        <v>2021</v>
      </c>
      <c r="M143" s="4" t="s">
        <v>27</v>
      </c>
      <c r="N143" s="4"/>
    </row>
    <row r="144" spans="1:14" ht="30">
      <c r="A144" s="4" t="str">
        <f t="shared" si="5"/>
        <v>2023-05-31</v>
      </c>
      <c r="B144" s="4" t="str">
        <f>"1600"</f>
        <v>1600</v>
      </c>
      <c r="C144" s="5" t="s">
        <v>144</v>
      </c>
      <c r="D144" s="5" t="s">
        <v>270</v>
      </c>
      <c r="E144" s="4" t="str">
        <f>"01"</f>
        <v>01</v>
      </c>
      <c r="F144" s="4">
        <v>4</v>
      </c>
      <c r="G144" s="4" t="s">
        <v>14</v>
      </c>
      <c r="H144" s="4" t="s">
        <v>93</v>
      </c>
      <c r="I144" s="4" t="s">
        <v>16</v>
      </c>
      <c r="J144" s="17"/>
      <c r="K144" s="5" t="s">
        <v>269</v>
      </c>
      <c r="L144" s="4">
        <v>2017</v>
      </c>
      <c r="M144" s="4" t="s">
        <v>17</v>
      </c>
      <c r="N144" s="4" t="s">
        <v>22</v>
      </c>
    </row>
    <row r="145" spans="1:14" ht="60">
      <c r="A145" s="4" t="str">
        <f t="shared" si="5"/>
        <v>2023-05-31</v>
      </c>
      <c r="B145" s="4" t="str">
        <f>"1630"</f>
        <v>1630</v>
      </c>
      <c r="C145" s="5" t="s">
        <v>46</v>
      </c>
      <c r="D145" s="5" t="s">
        <v>272</v>
      </c>
      <c r="E145" s="4" t="str">
        <f>"02"</f>
        <v>02</v>
      </c>
      <c r="F145" s="4">
        <v>16</v>
      </c>
      <c r="G145" s="4" t="s">
        <v>14</v>
      </c>
      <c r="H145" s="4"/>
      <c r="I145" s="4" t="s">
        <v>16</v>
      </c>
      <c r="J145" s="17"/>
      <c r="K145" s="5" t="s">
        <v>271</v>
      </c>
      <c r="L145" s="4">
        <v>1987</v>
      </c>
      <c r="M145" s="4" t="s">
        <v>48</v>
      </c>
      <c r="N145" s="4" t="s">
        <v>22</v>
      </c>
    </row>
    <row r="146" spans="1:14" ht="45">
      <c r="A146" s="4" t="str">
        <f t="shared" si="5"/>
        <v>2023-05-31</v>
      </c>
      <c r="B146" s="4" t="str">
        <f>"1700"</f>
        <v>1700</v>
      </c>
      <c r="C146" s="5" t="s">
        <v>148</v>
      </c>
      <c r="D146" s="5" t="s">
        <v>274</v>
      </c>
      <c r="E146" s="4" t="str">
        <f>"2020"</f>
        <v>2020</v>
      </c>
      <c r="F146" s="4">
        <v>3</v>
      </c>
      <c r="G146" s="4" t="s">
        <v>14</v>
      </c>
      <c r="H146" s="4"/>
      <c r="I146" s="4" t="s">
        <v>16</v>
      </c>
      <c r="J146" s="17"/>
      <c r="K146" s="5" t="s">
        <v>273</v>
      </c>
      <c r="L146" s="4">
        <v>2021</v>
      </c>
      <c r="M146" s="4" t="s">
        <v>17</v>
      </c>
      <c r="N146" s="4"/>
    </row>
    <row r="147" spans="1:14" ht="60">
      <c r="A147" s="4" t="str">
        <f t="shared" si="5"/>
        <v>2023-05-31</v>
      </c>
      <c r="B147" s="4" t="str">
        <f>"1715"</f>
        <v>1715</v>
      </c>
      <c r="C147" s="5" t="s">
        <v>151</v>
      </c>
      <c r="D147" s="5" t="s">
        <v>276</v>
      </c>
      <c r="E147" s="4" t="str">
        <f>"2020"</f>
        <v>2020</v>
      </c>
      <c r="F147" s="4">
        <v>4</v>
      </c>
      <c r="G147" s="4" t="s">
        <v>14</v>
      </c>
      <c r="H147" s="4" t="s">
        <v>93</v>
      </c>
      <c r="I147" s="4" t="s">
        <v>16</v>
      </c>
      <c r="J147" s="17"/>
      <c r="K147" s="5" t="s">
        <v>275</v>
      </c>
      <c r="L147" s="4">
        <v>2021</v>
      </c>
      <c r="M147" s="4" t="s">
        <v>17</v>
      </c>
      <c r="N147" s="4"/>
    </row>
    <row r="148" spans="1:14" ht="60">
      <c r="A148" s="4" t="str">
        <f t="shared" si="5"/>
        <v>2023-05-31</v>
      </c>
      <c r="B148" s="4" t="str">
        <f>"1730"</f>
        <v>1730</v>
      </c>
      <c r="C148" s="5" t="s">
        <v>277</v>
      </c>
      <c r="D148" s="5"/>
      <c r="E148" s="4" t="str">
        <f>"2021"</f>
        <v>2021</v>
      </c>
      <c r="F148" s="4">
        <v>90</v>
      </c>
      <c r="G148" s="4" t="s">
        <v>58</v>
      </c>
      <c r="H148" s="4"/>
      <c r="I148" s="4"/>
      <c r="J148" s="17"/>
      <c r="K148" s="5" t="s">
        <v>278</v>
      </c>
      <c r="L148" s="4">
        <v>2021</v>
      </c>
      <c r="M148" s="4" t="s">
        <v>132</v>
      </c>
      <c r="N148" s="4"/>
    </row>
    <row r="149" spans="1:14" ht="60">
      <c r="A149" s="4" t="str">
        <f t="shared" si="5"/>
        <v>2023-05-31</v>
      </c>
      <c r="B149" s="4" t="str">
        <f>"1800"</f>
        <v>1800</v>
      </c>
      <c r="C149" s="5" t="s">
        <v>157</v>
      </c>
      <c r="D149" s="5" t="s">
        <v>279</v>
      </c>
      <c r="E149" s="4" t="str">
        <f>"2022"</f>
        <v>2022</v>
      </c>
      <c r="F149" s="4">
        <v>15</v>
      </c>
      <c r="G149" s="4" t="s">
        <v>19</v>
      </c>
      <c r="H149" s="4"/>
      <c r="I149" s="4" t="s">
        <v>16</v>
      </c>
      <c r="J149" s="17"/>
      <c r="K149" s="5" t="s">
        <v>158</v>
      </c>
      <c r="L149" s="4">
        <v>2022</v>
      </c>
      <c r="M149" s="4" t="s">
        <v>17</v>
      </c>
      <c r="N149" s="4"/>
    </row>
    <row r="150" spans="1:14" ht="30">
      <c r="A150" s="4" t="str">
        <f t="shared" si="5"/>
        <v>2023-05-31</v>
      </c>
      <c r="B150" s="4" t="str">
        <f>"1830"</f>
        <v>1830</v>
      </c>
      <c r="C150" s="5" t="s">
        <v>157</v>
      </c>
      <c r="D150" s="5" t="s">
        <v>177</v>
      </c>
      <c r="E150" s="4" t="str">
        <f>"02"</f>
        <v>02</v>
      </c>
      <c r="F150" s="4">
        <v>12</v>
      </c>
      <c r="G150" s="4" t="s">
        <v>19</v>
      </c>
      <c r="H150" s="4"/>
      <c r="I150" s="4" t="s">
        <v>16</v>
      </c>
      <c r="J150" s="17"/>
      <c r="K150" s="5" t="s">
        <v>176</v>
      </c>
      <c r="L150" s="4">
        <v>2020</v>
      </c>
      <c r="M150" s="4" t="s">
        <v>17</v>
      </c>
      <c r="N150" s="4"/>
    </row>
    <row r="151" spans="1:14" ht="60">
      <c r="A151" s="4" t="str">
        <f t="shared" si="5"/>
        <v>2023-05-31</v>
      </c>
      <c r="B151" s="4" t="str">
        <f>"1845"</f>
        <v>1845</v>
      </c>
      <c r="C151" s="5" t="s">
        <v>86</v>
      </c>
      <c r="D151" s="5"/>
      <c r="E151" s="4" t="str">
        <f>"2023"</f>
        <v>2023</v>
      </c>
      <c r="F151" s="4">
        <v>102</v>
      </c>
      <c r="G151" s="4" t="s">
        <v>58</v>
      </c>
      <c r="H151" s="4"/>
      <c r="I151" s="4"/>
      <c r="J151" s="17"/>
      <c r="K151" s="5" t="s">
        <v>87</v>
      </c>
      <c r="L151" s="4">
        <v>2023</v>
      </c>
      <c r="M151" s="4" t="s">
        <v>17</v>
      </c>
      <c r="N151" s="4"/>
    </row>
    <row r="152" spans="1:68" s="14" customFormat="1" ht="45">
      <c r="A152" s="18" t="str">
        <f t="shared" si="5"/>
        <v>2023-05-31</v>
      </c>
      <c r="B152" s="18" t="str">
        <f>"1855"</f>
        <v>1855</v>
      </c>
      <c r="C152" s="15" t="s">
        <v>488</v>
      </c>
      <c r="D152" s="15" t="s">
        <v>280</v>
      </c>
      <c r="E152" s="18" t="str">
        <f>"01"</f>
        <v>01</v>
      </c>
      <c r="F152" s="18">
        <v>2</v>
      </c>
      <c r="G152" s="18"/>
      <c r="H152" s="18"/>
      <c r="I152" s="18"/>
      <c r="J152" s="13" t="s">
        <v>458</v>
      </c>
      <c r="K152" s="15" t="s">
        <v>489</v>
      </c>
      <c r="L152" s="18">
        <v>2016</v>
      </c>
      <c r="M152" s="18" t="s">
        <v>27</v>
      </c>
      <c r="N152" s="18"/>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1:68" s="14" customFormat="1" ht="45">
      <c r="A153" s="18" t="str">
        <f t="shared" si="5"/>
        <v>2023-05-31</v>
      </c>
      <c r="B153" s="18" t="str">
        <f>"1945"</f>
        <v>1945</v>
      </c>
      <c r="C153" s="15" t="s">
        <v>281</v>
      </c>
      <c r="D153" s="15" t="s">
        <v>283</v>
      </c>
      <c r="E153" s="18" t="str">
        <f>"01"</f>
        <v>01</v>
      </c>
      <c r="F153" s="18">
        <v>2</v>
      </c>
      <c r="G153" s="18" t="s">
        <v>14</v>
      </c>
      <c r="H153" s="18" t="s">
        <v>170</v>
      </c>
      <c r="I153" s="18" t="s">
        <v>16</v>
      </c>
      <c r="J153" s="13" t="s">
        <v>471</v>
      </c>
      <c r="K153" s="15" t="s">
        <v>282</v>
      </c>
      <c r="L153" s="18">
        <v>2020</v>
      </c>
      <c r="M153" s="18" t="s">
        <v>27</v>
      </c>
      <c r="N153" s="18" t="s">
        <v>22</v>
      </c>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1:68" s="14" customFormat="1" ht="60">
      <c r="A154" s="18" t="str">
        <f t="shared" si="5"/>
        <v>2023-05-31</v>
      </c>
      <c r="B154" s="18" t="str">
        <f>"2035"</f>
        <v>2035</v>
      </c>
      <c r="C154" s="15" t="s">
        <v>284</v>
      </c>
      <c r="D154" s="15"/>
      <c r="E154" s="18" t="str">
        <f>"2023"</f>
        <v>2023</v>
      </c>
      <c r="F154" s="18">
        <v>12</v>
      </c>
      <c r="G154" s="18" t="s">
        <v>58</v>
      </c>
      <c r="H154" s="18"/>
      <c r="I154" s="18"/>
      <c r="J154" s="13" t="s">
        <v>466</v>
      </c>
      <c r="K154" s="15" t="s">
        <v>285</v>
      </c>
      <c r="L154" s="18">
        <v>2023</v>
      </c>
      <c r="M154" s="18" t="s">
        <v>17</v>
      </c>
      <c r="N154" s="18"/>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1:68" s="14" customFormat="1" ht="75">
      <c r="A155" s="18" t="str">
        <f t="shared" si="5"/>
        <v>2023-05-31</v>
      </c>
      <c r="B155" s="18" t="str">
        <f>"2130"</f>
        <v>2130</v>
      </c>
      <c r="C155" s="15" t="s">
        <v>286</v>
      </c>
      <c r="D155" s="15"/>
      <c r="E155" s="18" t="str">
        <f>" "</f>
        <v> </v>
      </c>
      <c r="F155" s="18">
        <v>0</v>
      </c>
      <c r="G155" s="18" t="s">
        <v>14</v>
      </c>
      <c r="H155" s="18" t="s">
        <v>93</v>
      </c>
      <c r="I155" s="18" t="s">
        <v>16</v>
      </c>
      <c r="J155" s="13" t="s">
        <v>460</v>
      </c>
      <c r="K155" s="15" t="s">
        <v>287</v>
      </c>
      <c r="L155" s="18">
        <v>2019</v>
      </c>
      <c r="M155" s="18" t="s">
        <v>17</v>
      </c>
      <c r="N155" s="18" t="s">
        <v>22</v>
      </c>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1:14" ht="75">
      <c r="A156" s="4" t="str">
        <f t="shared" si="5"/>
        <v>2023-05-31</v>
      </c>
      <c r="B156" s="4" t="str">
        <f>"2255"</f>
        <v>2255</v>
      </c>
      <c r="C156" s="5" t="s">
        <v>288</v>
      </c>
      <c r="D156" s="5"/>
      <c r="E156" s="4" t="str">
        <f>" "</f>
        <v> </v>
      </c>
      <c r="F156" s="4">
        <v>0</v>
      </c>
      <c r="G156" s="4" t="s">
        <v>14</v>
      </c>
      <c r="H156" s="4" t="s">
        <v>93</v>
      </c>
      <c r="I156" s="4" t="s">
        <v>16</v>
      </c>
      <c r="J156" s="17"/>
      <c r="K156" s="5" t="s">
        <v>289</v>
      </c>
      <c r="L156" s="4">
        <v>2021</v>
      </c>
      <c r="M156" s="4" t="s">
        <v>17</v>
      </c>
      <c r="N156" s="4"/>
    </row>
    <row r="157" spans="1:14" ht="60">
      <c r="A157" s="4" t="str">
        <f t="shared" si="5"/>
        <v>2023-05-31</v>
      </c>
      <c r="B157" s="4" t="str">
        <f>"2355"</f>
        <v>2355</v>
      </c>
      <c r="C157" s="5" t="s">
        <v>127</v>
      </c>
      <c r="D157" s="5" t="s">
        <v>129</v>
      </c>
      <c r="E157" s="4" t="str">
        <f>"2023"</f>
        <v>2023</v>
      </c>
      <c r="F157" s="4">
        <v>2</v>
      </c>
      <c r="G157" s="4" t="s">
        <v>19</v>
      </c>
      <c r="H157" s="4"/>
      <c r="I157" s="4" t="s">
        <v>16</v>
      </c>
      <c r="J157" s="17"/>
      <c r="K157" s="5" t="s">
        <v>128</v>
      </c>
      <c r="L157" s="4">
        <v>2023</v>
      </c>
      <c r="M157" s="4" t="s">
        <v>17</v>
      </c>
      <c r="N157" s="4"/>
    </row>
    <row r="158" spans="1:14" ht="75">
      <c r="A158" s="4" t="str">
        <f t="shared" si="5"/>
        <v>2023-05-31</v>
      </c>
      <c r="B158" s="4" t="str">
        <f>"2400"</f>
        <v>2400</v>
      </c>
      <c r="C158" s="5" t="s">
        <v>13</v>
      </c>
      <c r="D158" s="5"/>
      <c r="E158" s="4" t="str">
        <f aca="true" t="shared" si="6" ref="E158:E167">"02"</f>
        <v>02</v>
      </c>
      <c r="F158" s="4">
        <v>1</v>
      </c>
      <c r="G158" s="4" t="s">
        <v>14</v>
      </c>
      <c r="H158" s="4" t="s">
        <v>203</v>
      </c>
      <c r="I158" s="4" t="s">
        <v>16</v>
      </c>
      <c r="J158" s="17"/>
      <c r="K158" s="5" t="s">
        <v>290</v>
      </c>
      <c r="L158" s="4">
        <v>2011</v>
      </c>
      <c r="M158" s="4" t="s">
        <v>17</v>
      </c>
      <c r="N158" s="4"/>
    </row>
    <row r="159" spans="1:14" ht="75">
      <c r="A159" s="4" t="str">
        <f t="shared" si="5"/>
        <v>2023-05-31</v>
      </c>
      <c r="B159" s="4" t="str">
        <f>"2500"</f>
        <v>2500</v>
      </c>
      <c r="C159" s="5" t="s">
        <v>13</v>
      </c>
      <c r="D159" s="5"/>
      <c r="E159" s="4" t="str">
        <f t="shared" si="6"/>
        <v>02</v>
      </c>
      <c r="F159" s="4">
        <v>1</v>
      </c>
      <c r="G159" s="4" t="s">
        <v>14</v>
      </c>
      <c r="H159" s="4" t="s">
        <v>203</v>
      </c>
      <c r="I159" s="4" t="s">
        <v>16</v>
      </c>
      <c r="J159" s="17"/>
      <c r="K159" s="5" t="s">
        <v>290</v>
      </c>
      <c r="L159" s="4">
        <v>2011</v>
      </c>
      <c r="M159" s="4" t="s">
        <v>17</v>
      </c>
      <c r="N159" s="4"/>
    </row>
    <row r="160" spans="1:14" ht="75">
      <c r="A160" s="4" t="str">
        <f t="shared" si="5"/>
        <v>2023-05-31</v>
      </c>
      <c r="B160" s="4" t="str">
        <f>"2600"</f>
        <v>2600</v>
      </c>
      <c r="C160" s="5" t="s">
        <v>13</v>
      </c>
      <c r="D160" s="5"/>
      <c r="E160" s="4" t="str">
        <f t="shared" si="6"/>
        <v>02</v>
      </c>
      <c r="F160" s="4">
        <v>1</v>
      </c>
      <c r="G160" s="4" t="s">
        <v>14</v>
      </c>
      <c r="H160" s="4" t="s">
        <v>203</v>
      </c>
      <c r="I160" s="4" t="s">
        <v>16</v>
      </c>
      <c r="J160" s="17"/>
      <c r="K160" s="5" t="s">
        <v>290</v>
      </c>
      <c r="L160" s="4">
        <v>2011</v>
      </c>
      <c r="M160" s="4" t="s">
        <v>17</v>
      </c>
      <c r="N160" s="4"/>
    </row>
    <row r="161" spans="1:14" ht="75">
      <c r="A161" s="4" t="str">
        <f t="shared" si="5"/>
        <v>2023-05-31</v>
      </c>
      <c r="B161" s="4" t="str">
        <f>"2700"</f>
        <v>2700</v>
      </c>
      <c r="C161" s="5" t="s">
        <v>13</v>
      </c>
      <c r="D161" s="5"/>
      <c r="E161" s="4" t="str">
        <f t="shared" si="6"/>
        <v>02</v>
      </c>
      <c r="F161" s="4">
        <v>1</v>
      </c>
      <c r="G161" s="4" t="s">
        <v>14</v>
      </c>
      <c r="H161" s="4" t="s">
        <v>203</v>
      </c>
      <c r="I161" s="4" t="s">
        <v>16</v>
      </c>
      <c r="J161" s="17"/>
      <c r="K161" s="5" t="s">
        <v>290</v>
      </c>
      <c r="L161" s="4">
        <v>2011</v>
      </c>
      <c r="M161" s="4" t="s">
        <v>17</v>
      </c>
      <c r="N161" s="4"/>
    </row>
    <row r="162" spans="1:14" ht="75">
      <c r="A162" s="4" t="str">
        <f t="shared" si="5"/>
        <v>2023-05-31</v>
      </c>
      <c r="B162" s="4" t="str">
        <f>"2800"</f>
        <v>2800</v>
      </c>
      <c r="C162" s="5" t="s">
        <v>13</v>
      </c>
      <c r="D162" s="5"/>
      <c r="E162" s="4" t="str">
        <f t="shared" si="6"/>
        <v>02</v>
      </c>
      <c r="F162" s="4">
        <v>1</v>
      </c>
      <c r="G162" s="4" t="s">
        <v>14</v>
      </c>
      <c r="H162" s="4" t="s">
        <v>203</v>
      </c>
      <c r="I162" s="4" t="s">
        <v>16</v>
      </c>
      <c r="J162" s="17"/>
      <c r="K162" s="5" t="s">
        <v>290</v>
      </c>
      <c r="L162" s="4">
        <v>2011</v>
      </c>
      <c r="M162" s="4" t="s">
        <v>17</v>
      </c>
      <c r="N162" s="4"/>
    </row>
    <row r="163" spans="1:14" ht="75">
      <c r="A163" s="4" t="str">
        <f aca="true" t="shared" si="7" ref="A163:A204">"2023-06-01"</f>
        <v>2023-06-01</v>
      </c>
      <c r="B163" s="4" t="str">
        <f>"0500"</f>
        <v>0500</v>
      </c>
      <c r="C163" s="5" t="s">
        <v>13</v>
      </c>
      <c r="D163" s="5"/>
      <c r="E163" s="4" t="str">
        <f t="shared" si="6"/>
        <v>02</v>
      </c>
      <c r="F163" s="4">
        <v>1</v>
      </c>
      <c r="G163" s="4" t="s">
        <v>14</v>
      </c>
      <c r="H163" s="4" t="s">
        <v>203</v>
      </c>
      <c r="I163" s="4" t="s">
        <v>16</v>
      </c>
      <c r="J163" s="17"/>
      <c r="K163" s="5" t="s">
        <v>290</v>
      </c>
      <c r="L163" s="4">
        <v>2011</v>
      </c>
      <c r="M163" s="4" t="s">
        <v>17</v>
      </c>
      <c r="N163" s="4"/>
    </row>
    <row r="164" spans="1:14" ht="30">
      <c r="A164" s="4" t="str">
        <f t="shared" si="7"/>
        <v>2023-06-01</v>
      </c>
      <c r="B164" s="4" t="str">
        <f>"0600"</f>
        <v>0600</v>
      </c>
      <c r="C164" s="5" t="s">
        <v>18</v>
      </c>
      <c r="D164" s="5" t="s">
        <v>291</v>
      </c>
      <c r="E164" s="4" t="str">
        <f t="shared" si="6"/>
        <v>02</v>
      </c>
      <c r="F164" s="4">
        <v>5</v>
      </c>
      <c r="G164" s="4" t="s">
        <v>19</v>
      </c>
      <c r="H164" s="4"/>
      <c r="I164" s="4" t="s">
        <v>16</v>
      </c>
      <c r="J164" s="17"/>
      <c r="K164" s="5" t="s">
        <v>20</v>
      </c>
      <c r="L164" s="4">
        <v>2019</v>
      </c>
      <c r="M164" s="4" t="s">
        <v>17</v>
      </c>
      <c r="N164" s="4"/>
    </row>
    <row r="165" spans="1:14" ht="30">
      <c r="A165" s="4" t="str">
        <f t="shared" si="7"/>
        <v>2023-06-01</v>
      </c>
      <c r="B165" s="4" t="str">
        <f>"0625"</f>
        <v>0625</v>
      </c>
      <c r="C165" s="5" t="s">
        <v>18</v>
      </c>
      <c r="D165" s="5" t="s">
        <v>292</v>
      </c>
      <c r="E165" s="4" t="str">
        <f t="shared" si="6"/>
        <v>02</v>
      </c>
      <c r="F165" s="4">
        <v>6</v>
      </c>
      <c r="G165" s="4" t="s">
        <v>19</v>
      </c>
      <c r="H165" s="4"/>
      <c r="I165" s="4" t="s">
        <v>16</v>
      </c>
      <c r="J165" s="17"/>
      <c r="K165" s="5" t="s">
        <v>20</v>
      </c>
      <c r="L165" s="4">
        <v>2019</v>
      </c>
      <c r="M165" s="4" t="s">
        <v>17</v>
      </c>
      <c r="N165" s="4"/>
    </row>
    <row r="166" spans="1:14" ht="45">
      <c r="A166" s="4" t="str">
        <f t="shared" si="7"/>
        <v>2023-06-01</v>
      </c>
      <c r="B166" s="4" t="str">
        <f>"0650"</f>
        <v>0650</v>
      </c>
      <c r="C166" s="5" t="s">
        <v>24</v>
      </c>
      <c r="D166" s="5" t="s">
        <v>294</v>
      </c>
      <c r="E166" s="4" t="str">
        <f t="shared" si="6"/>
        <v>02</v>
      </c>
      <c r="F166" s="4">
        <v>10</v>
      </c>
      <c r="G166" s="4" t="s">
        <v>19</v>
      </c>
      <c r="H166" s="4"/>
      <c r="I166" s="4" t="s">
        <v>16</v>
      </c>
      <c r="J166" s="17"/>
      <c r="K166" s="5" t="s">
        <v>293</v>
      </c>
      <c r="L166" s="4">
        <v>2018</v>
      </c>
      <c r="M166" s="4" t="s">
        <v>27</v>
      </c>
      <c r="N166" s="4"/>
    </row>
    <row r="167" spans="1:14" ht="75">
      <c r="A167" s="4" t="str">
        <f t="shared" si="7"/>
        <v>2023-06-01</v>
      </c>
      <c r="B167" s="4" t="str">
        <f>"0715"</f>
        <v>0715</v>
      </c>
      <c r="C167" s="5" t="s">
        <v>139</v>
      </c>
      <c r="D167" s="5" t="s">
        <v>480</v>
      </c>
      <c r="E167" s="4" t="str">
        <f t="shared" si="6"/>
        <v>02</v>
      </c>
      <c r="F167" s="4">
        <v>3</v>
      </c>
      <c r="G167" s="4" t="s">
        <v>19</v>
      </c>
      <c r="H167" s="4"/>
      <c r="I167" s="4" t="s">
        <v>16</v>
      </c>
      <c r="J167" s="17"/>
      <c r="K167" s="5" t="s">
        <v>266</v>
      </c>
      <c r="L167" s="4">
        <v>2018</v>
      </c>
      <c r="M167" s="4" t="s">
        <v>17</v>
      </c>
      <c r="N167" s="4"/>
    </row>
    <row r="168" spans="1:14" ht="45">
      <c r="A168" s="4" t="str">
        <f t="shared" si="7"/>
        <v>2023-06-01</v>
      </c>
      <c r="B168" s="4" t="str">
        <f>"0730"</f>
        <v>0730</v>
      </c>
      <c r="C168" s="5" t="s">
        <v>31</v>
      </c>
      <c r="D168" s="5" t="s">
        <v>296</v>
      </c>
      <c r="E168" s="4" t="str">
        <f>"01"</f>
        <v>01</v>
      </c>
      <c r="F168" s="4">
        <v>13</v>
      </c>
      <c r="G168" s="4" t="s">
        <v>19</v>
      </c>
      <c r="H168" s="4"/>
      <c r="I168" s="4" t="s">
        <v>16</v>
      </c>
      <c r="J168" s="17"/>
      <c r="K168" s="5" t="s">
        <v>295</v>
      </c>
      <c r="L168" s="4">
        <v>2009</v>
      </c>
      <c r="M168" s="4" t="s">
        <v>34</v>
      </c>
      <c r="N168" s="4"/>
    </row>
    <row r="169" spans="1:14" ht="30">
      <c r="A169" s="4" t="str">
        <f t="shared" si="7"/>
        <v>2023-06-01</v>
      </c>
      <c r="B169" s="4" t="str">
        <f>"0755"</f>
        <v>0755</v>
      </c>
      <c r="C169" s="5" t="s">
        <v>35</v>
      </c>
      <c r="D169" s="5" t="s">
        <v>298</v>
      </c>
      <c r="E169" s="4" t="str">
        <f>"03"</f>
        <v>03</v>
      </c>
      <c r="F169" s="4">
        <v>13</v>
      </c>
      <c r="G169" s="4" t="s">
        <v>19</v>
      </c>
      <c r="H169" s="4"/>
      <c r="I169" s="4" t="s">
        <v>16</v>
      </c>
      <c r="J169" s="17"/>
      <c r="K169" s="5" t="s">
        <v>297</v>
      </c>
      <c r="L169" s="4">
        <v>0</v>
      </c>
      <c r="M169" s="4" t="s">
        <v>38</v>
      </c>
      <c r="N169" s="4"/>
    </row>
    <row r="170" spans="1:14" ht="60">
      <c r="A170" s="4" t="str">
        <f t="shared" si="7"/>
        <v>2023-06-01</v>
      </c>
      <c r="B170" s="4" t="str">
        <f>"0805"</f>
        <v>0805</v>
      </c>
      <c r="C170" s="5" t="s">
        <v>39</v>
      </c>
      <c r="D170" s="5" t="s">
        <v>300</v>
      </c>
      <c r="E170" s="4" t="str">
        <f>"01"</f>
        <v>01</v>
      </c>
      <c r="F170" s="4">
        <v>39</v>
      </c>
      <c r="G170" s="4" t="s">
        <v>19</v>
      </c>
      <c r="H170" s="4"/>
      <c r="I170" s="4" t="s">
        <v>16</v>
      </c>
      <c r="J170" s="17"/>
      <c r="K170" s="5" t="s">
        <v>299</v>
      </c>
      <c r="L170" s="4">
        <v>2020</v>
      </c>
      <c r="M170" s="4" t="s">
        <v>27</v>
      </c>
      <c r="N170" s="4"/>
    </row>
    <row r="171" spans="1:14" ht="45">
      <c r="A171" s="4" t="str">
        <f t="shared" si="7"/>
        <v>2023-06-01</v>
      </c>
      <c r="B171" s="4" t="str">
        <f>"0815"</f>
        <v>0815</v>
      </c>
      <c r="C171" s="5" t="s">
        <v>188</v>
      </c>
      <c r="D171" s="5" t="s">
        <v>302</v>
      </c>
      <c r="E171" s="4" t="str">
        <f>"02"</f>
        <v>02</v>
      </c>
      <c r="F171" s="4">
        <v>7</v>
      </c>
      <c r="G171" s="4" t="s">
        <v>19</v>
      </c>
      <c r="H171" s="4"/>
      <c r="I171" s="4" t="s">
        <v>16</v>
      </c>
      <c r="J171" s="17"/>
      <c r="K171" s="5" t="s">
        <v>301</v>
      </c>
      <c r="L171" s="4">
        <v>2021</v>
      </c>
      <c r="M171" s="4" t="s">
        <v>45</v>
      </c>
      <c r="N171" s="4"/>
    </row>
    <row r="172" spans="1:14" ht="60">
      <c r="A172" s="4" t="str">
        <f t="shared" si="7"/>
        <v>2023-06-01</v>
      </c>
      <c r="B172" s="4" t="str">
        <f>"0820"</f>
        <v>0820</v>
      </c>
      <c r="C172" s="5" t="s">
        <v>46</v>
      </c>
      <c r="D172" s="5" t="s">
        <v>304</v>
      </c>
      <c r="E172" s="4" t="str">
        <f>"02"</f>
        <v>02</v>
      </c>
      <c r="F172" s="4">
        <v>26</v>
      </c>
      <c r="G172" s="4" t="s">
        <v>14</v>
      </c>
      <c r="H172" s="4"/>
      <c r="I172" s="4" t="s">
        <v>16</v>
      </c>
      <c r="J172" s="17"/>
      <c r="K172" s="5" t="s">
        <v>303</v>
      </c>
      <c r="L172" s="4">
        <v>1987</v>
      </c>
      <c r="M172" s="4" t="s">
        <v>48</v>
      </c>
      <c r="N172" s="4" t="s">
        <v>22</v>
      </c>
    </row>
    <row r="173" spans="1:14" ht="75">
      <c r="A173" s="4" t="str">
        <f t="shared" si="7"/>
        <v>2023-06-01</v>
      </c>
      <c r="B173" s="4" t="str">
        <f>"0845"</f>
        <v>0845</v>
      </c>
      <c r="C173" s="5" t="s">
        <v>49</v>
      </c>
      <c r="D173" s="5" t="s">
        <v>306</v>
      </c>
      <c r="E173" s="4" t="str">
        <f>"02"</f>
        <v>02</v>
      </c>
      <c r="F173" s="4">
        <v>12</v>
      </c>
      <c r="G173" s="4" t="s">
        <v>19</v>
      </c>
      <c r="H173" s="4"/>
      <c r="I173" s="4" t="s">
        <v>16</v>
      </c>
      <c r="J173" s="17"/>
      <c r="K173" s="5" t="s">
        <v>305</v>
      </c>
      <c r="L173" s="4">
        <v>2014</v>
      </c>
      <c r="M173" s="4" t="s">
        <v>17</v>
      </c>
      <c r="N173" s="4"/>
    </row>
    <row r="174" spans="1:14" ht="60">
      <c r="A174" s="4" t="str">
        <f t="shared" si="7"/>
        <v>2023-06-01</v>
      </c>
      <c r="B174" s="4" t="str">
        <f>"0910"</f>
        <v>0910</v>
      </c>
      <c r="C174" s="5" t="s">
        <v>53</v>
      </c>
      <c r="D174" s="5" t="s">
        <v>308</v>
      </c>
      <c r="E174" s="4" t="str">
        <f>"04"</f>
        <v>04</v>
      </c>
      <c r="F174" s="4">
        <v>4</v>
      </c>
      <c r="G174" s="4" t="s">
        <v>19</v>
      </c>
      <c r="H174" s="4"/>
      <c r="I174" s="4" t="s">
        <v>16</v>
      </c>
      <c r="J174" s="17"/>
      <c r="K174" s="5" t="s">
        <v>307</v>
      </c>
      <c r="L174" s="4">
        <v>2020</v>
      </c>
      <c r="M174" s="4" t="s">
        <v>27</v>
      </c>
      <c r="N174" s="4"/>
    </row>
    <row r="175" spans="1:14" ht="45">
      <c r="A175" s="4" t="str">
        <f t="shared" si="7"/>
        <v>2023-06-01</v>
      </c>
      <c r="B175" s="4" t="str">
        <f>"0935"</f>
        <v>0935</v>
      </c>
      <c r="C175" s="5" t="s">
        <v>53</v>
      </c>
      <c r="D175" s="5" t="s">
        <v>310</v>
      </c>
      <c r="E175" s="4" t="str">
        <f>"04"</f>
        <v>04</v>
      </c>
      <c r="F175" s="4">
        <v>5</v>
      </c>
      <c r="G175" s="4" t="s">
        <v>19</v>
      </c>
      <c r="H175" s="4"/>
      <c r="I175" s="4" t="s">
        <v>16</v>
      </c>
      <c r="J175" s="17"/>
      <c r="K175" s="5" t="s">
        <v>309</v>
      </c>
      <c r="L175" s="4">
        <v>2020</v>
      </c>
      <c r="M175" s="4" t="s">
        <v>27</v>
      </c>
      <c r="N175" s="4"/>
    </row>
    <row r="176" spans="1:14" ht="45">
      <c r="A176" s="4" t="str">
        <f t="shared" si="7"/>
        <v>2023-06-01</v>
      </c>
      <c r="B176" s="4" t="str">
        <f>"1000"</f>
        <v>1000</v>
      </c>
      <c r="C176" s="5" t="s">
        <v>488</v>
      </c>
      <c r="D176" s="5" t="s">
        <v>280</v>
      </c>
      <c r="E176" s="4" t="str">
        <f>"01"</f>
        <v>01</v>
      </c>
      <c r="F176" s="4">
        <v>2</v>
      </c>
      <c r="G176" s="4"/>
      <c r="H176" s="4"/>
      <c r="I176" s="4" t="s">
        <v>16</v>
      </c>
      <c r="J176" s="17"/>
      <c r="K176" s="5" t="s">
        <v>489</v>
      </c>
      <c r="L176" s="4">
        <v>2016</v>
      </c>
      <c r="M176" s="4" t="s">
        <v>27</v>
      </c>
      <c r="N176" s="4"/>
    </row>
    <row r="177" spans="1:14" ht="60">
      <c r="A177" s="4" t="str">
        <f t="shared" si="7"/>
        <v>2023-06-01</v>
      </c>
      <c r="B177" s="4" t="str">
        <f>"1050"</f>
        <v>1050</v>
      </c>
      <c r="C177" s="5" t="s">
        <v>311</v>
      </c>
      <c r="D177" s="5" t="s">
        <v>313</v>
      </c>
      <c r="E177" s="4" t="str">
        <f>"01"</f>
        <v>01</v>
      </c>
      <c r="F177" s="4">
        <v>2</v>
      </c>
      <c r="G177" s="4" t="s">
        <v>19</v>
      </c>
      <c r="H177" s="4"/>
      <c r="I177" s="4" t="s">
        <v>16</v>
      </c>
      <c r="J177" s="17"/>
      <c r="K177" s="5" t="s">
        <v>312</v>
      </c>
      <c r="L177" s="4">
        <v>2019</v>
      </c>
      <c r="M177" s="4" t="s">
        <v>132</v>
      </c>
      <c r="N177" s="4"/>
    </row>
    <row r="178" spans="1:14" ht="45">
      <c r="A178" s="4" t="str">
        <f t="shared" si="7"/>
        <v>2023-06-01</v>
      </c>
      <c r="B178" s="4" t="str">
        <f>"1100"</f>
        <v>1100</v>
      </c>
      <c r="C178" s="5" t="s">
        <v>281</v>
      </c>
      <c r="D178" s="5" t="s">
        <v>283</v>
      </c>
      <c r="E178" s="4" t="str">
        <f>"01"</f>
        <v>01</v>
      </c>
      <c r="F178" s="4">
        <v>2</v>
      </c>
      <c r="G178" s="4" t="s">
        <v>14</v>
      </c>
      <c r="H178" s="4" t="s">
        <v>170</v>
      </c>
      <c r="I178" s="4" t="s">
        <v>16</v>
      </c>
      <c r="J178" s="17"/>
      <c r="K178" s="5" t="s">
        <v>282</v>
      </c>
      <c r="L178" s="4">
        <v>2020</v>
      </c>
      <c r="M178" s="4" t="s">
        <v>27</v>
      </c>
      <c r="N178" s="4" t="s">
        <v>22</v>
      </c>
    </row>
    <row r="179" spans="1:14" ht="60">
      <c r="A179" s="4" t="str">
        <f t="shared" si="7"/>
        <v>2023-06-01</v>
      </c>
      <c r="B179" s="4" t="str">
        <f>"1150"</f>
        <v>1150</v>
      </c>
      <c r="C179" s="5" t="s">
        <v>284</v>
      </c>
      <c r="D179" s="5"/>
      <c r="E179" s="4" t="str">
        <f>"2023"</f>
        <v>2023</v>
      </c>
      <c r="F179" s="4">
        <v>12</v>
      </c>
      <c r="G179" s="4" t="s">
        <v>58</v>
      </c>
      <c r="H179" s="4"/>
      <c r="I179" s="4" t="s">
        <v>16</v>
      </c>
      <c r="J179" s="17"/>
      <c r="K179" s="5" t="s">
        <v>285</v>
      </c>
      <c r="L179" s="4">
        <v>2023</v>
      </c>
      <c r="M179" s="4" t="s">
        <v>17</v>
      </c>
      <c r="N179" s="4"/>
    </row>
    <row r="180" spans="1:14" ht="75">
      <c r="A180" s="4" t="str">
        <f t="shared" si="7"/>
        <v>2023-06-01</v>
      </c>
      <c r="B180" s="4" t="str">
        <f>"1300"</f>
        <v>1300</v>
      </c>
      <c r="C180" s="5" t="s">
        <v>288</v>
      </c>
      <c r="D180" s="5"/>
      <c r="E180" s="4" t="str">
        <f>" "</f>
        <v> </v>
      </c>
      <c r="F180" s="4">
        <v>0</v>
      </c>
      <c r="G180" s="4" t="s">
        <v>14</v>
      </c>
      <c r="H180" s="4" t="s">
        <v>93</v>
      </c>
      <c r="I180" s="4" t="s">
        <v>16</v>
      </c>
      <c r="J180" s="17"/>
      <c r="K180" s="5" t="s">
        <v>289</v>
      </c>
      <c r="L180" s="4">
        <v>2021</v>
      </c>
      <c r="M180" s="4" t="s">
        <v>17</v>
      </c>
      <c r="N180" s="4"/>
    </row>
    <row r="181" spans="1:14" ht="60">
      <c r="A181" s="4" t="str">
        <f t="shared" si="7"/>
        <v>2023-06-01</v>
      </c>
      <c r="B181" s="4" t="str">
        <f>"1400"</f>
        <v>1400</v>
      </c>
      <c r="C181" s="5" t="s">
        <v>130</v>
      </c>
      <c r="D181" s="5"/>
      <c r="E181" s="4" t="str">
        <f>"04"</f>
        <v>04</v>
      </c>
      <c r="F181" s="4">
        <v>178</v>
      </c>
      <c r="G181" s="4" t="s">
        <v>14</v>
      </c>
      <c r="H181" s="4" t="s">
        <v>93</v>
      </c>
      <c r="I181" s="4" t="s">
        <v>16</v>
      </c>
      <c r="J181" s="17"/>
      <c r="K181" s="5" t="s">
        <v>314</v>
      </c>
      <c r="L181" s="4">
        <v>2022</v>
      </c>
      <c r="M181" s="4" t="s">
        <v>132</v>
      </c>
      <c r="N181" s="4"/>
    </row>
    <row r="182" spans="1:14" ht="60">
      <c r="A182" s="4" t="str">
        <f t="shared" si="7"/>
        <v>2023-06-01</v>
      </c>
      <c r="B182" s="4" t="str">
        <f>"1430"</f>
        <v>1430</v>
      </c>
      <c r="C182" s="5" t="s">
        <v>133</v>
      </c>
      <c r="D182" s="5" t="s">
        <v>316</v>
      </c>
      <c r="E182" s="4" t="str">
        <f>"02"</f>
        <v>02</v>
      </c>
      <c r="F182" s="4">
        <v>90</v>
      </c>
      <c r="G182" s="4" t="s">
        <v>19</v>
      </c>
      <c r="H182" s="4"/>
      <c r="I182" s="4" t="s">
        <v>16</v>
      </c>
      <c r="J182" s="17"/>
      <c r="K182" s="5" t="s">
        <v>315</v>
      </c>
      <c r="L182" s="4">
        <v>0</v>
      </c>
      <c r="M182" s="4" t="s">
        <v>17</v>
      </c>
      <c r="N182" s="4"/>
    </row>
    <row r="183" spans="1:14" ht="60">
      <c r="A183" s="4" t="str">
        <f t="shared" si="7"/>
        <v>2023-06-01</v>
      </c>
      <c r="B183" s="4" t="str">
        <f>"1500"</f>
        <v>1500</v>
      </c>
      <c r="C183" s="5" t="s">
        <v>136</v>
      </c>
      <c r="D183" s="5" t="s">
        <v>318</v>
      </c>
      <c r="E183" s="4" t="str">
        <f>"02"</f>
        <v>02</v>
      </c>
      <c r="F183" s="4">
        <v>12</v>
      </c>
      <c r="G183" s="4" t="s">
        <v>19</v>
      </c>
      <c r="H183" s="4"/>
      <c r="I183" s="4" t="s">
        <v>16</v>
      </c>
      <c r="J183" s="17"/>
      <c r="K183" s="5" t="s">
        <v>317</v>
      </c>
      <c r="L183" s="4">
        <v>2019</v>
      </c>
      <c r="M183" s="4" t="s">
        <v>34</v>
      </c>
      <c r="N183" s="4"/>
    </row>
    <row r="184" spans="1:14" ht="60">
      <c r="A184" s="4" t="str">
        <f t="shared" si="7"/>
        <v>2023-06-01</v>
      </c>
      <c r="B184" s="4" t="str">
        <f>"1525"</f>
        <v>1525</v>
      </c>
      <c r="C184" s="5" t="s">
        <v>319</v>
      </c>
      <c r="D184" s="5" t="s">
        <v>321</v>
      </c>
      <c r="E184" s="4" t="str">
        <f>"01"</f>
        <v>01</v>
      </c>
      <c r="F184" s="4">
        <v>2</v>
      </c>
      <c r="G184" s="4" t="s">
        <v>19</v>
      </c>
      <c r="H184" s="4"/>
      <c r="I184" s="4" t="s">
        <v>16</v>
      </c>
      <c r="J184" s="17"/>
      <c r="K184" s="5" t="s">
        <v>320</v>
      </c>
      <c r="L184" s="4">
        <v>0</v>
      </c>
      <c r="M184" s="4" t="s">
        <v>38</v>
      </c>
      <c r="N184" s="4" t="s">
        <v>22</v>
      </c>
    </row>
    <row r="185" spans="1:14" ht="60">
      <c r="A185" s="4" t="str">
        <f t="shared" si="7"/>
        <v>2023-06-01</v>
      </c>
      <c r="B185" s="4" t="str">
        <f>"1540"</f>
        <v>1540</v>
      </c>
      <c r="C185" s="5" t="s">
        <v>139</v>
      </c>
      <c r="D185" s="5" t="s">
        <v>323</v>
      </c>
      <c r="E185" s="4" t="str">
        <f>"02"</f>
        <v>02</v>
      </c>
      <c r="F185" s="4">
        <v>4</v>
      </c>
      <c r="G185" s="4" t="s">
        <v>19</v>
      </c>
      <c r="H185" s="4"/>
      <c r="I185" s="4" t="s">
        <v>16</v>
      </c>
      <c r="J185" s="17"/>
      <c r="K185" s="5" t="s">
        <v>322</v>
      </c>
      <c r="L185" s="4">
        <v>2018</v>
      </c>
      <c r="M185" s="4" t="s">
        <v>17</v>
      </c>
      <c r="N185" s="4"/>
    </row>
    <row r="186" spans="1:14" ht="30">
      <c r="A186" s="4" t="str">
        <f t="shared" si="7"/>
        <v>2023-06-01</v>
      </c>
      <c r="B186" s="4" t="str">
        <f>"1555"</f>
        <v>1555</v>
      </c>
      <c r="C186" s="5" t="s">
        <v>142</v>
      </c>
      <c r="D186" s="5" t="s">
        <v>325</v>
      </c>
      <c r="E186" s="4" t="str">
        <f>"01"</f>
        <v>01</v>
      </c>
      <c r="F186" s="4">
        <v>4</v>
      </c>
      <c r="G186" s="4" t="s">
        <v>19</v>
      </c>
      <c r="H186" s="4"/>
      <c r="I186" s="4" t="s">
        <v>16</v>
      </c>
      <c r="J186" s="17"/>
      <c r="K186" s="5" t="s">
        <v>324</v>
      </c>
      <c r="L186" s="4">
        <v>2021</v>
      </c>
      <c r="M186" s="4" t="s">
        <v>27</v>
      </c>
      <c r="N186" s="4"/>
    </row>
    <row r="187" spans="1:14" ht="30">
      <c r="A187" s="4" t="str">
        <f t="shared" si="7"/>
        <v>2023-06-01</v>
      </c>
      <c r="B187" s="4" t="str">
        <f>"1600"</f>
        <v>1600</v>
      </c>
      <c r="C187" s="5" t="s">
        <v>144</v>
      </c>
      <c r="D187" s="5" t="s">
        <v>327</v>
      </c>
      <c r="E187" s="4" t="str">
        <f>"01"</f>
        <v>01</v>
      </c>
      <c r="F187" s="4">
        <v>5</v>
      </c>
      <c r="G187" s="4" t="s">
        <v>14</v>
      </c>
      <c r="H187" s="4" t="s">
        <v>93</v>
      </c>
      <c r="I187" s="4" t="s">
        <v>16</v>
      </c>
      <c r="J187" s="17"/>
      <c r="K187" s="5" t="s">
        <v>326</v>
      </c>
      <c r="L187" s="4">
        <v>2017</v>
      </c>
      <c r="M187" s="4" t="s">
        <v>17</v>
      </c>
      <c r="N187" s="4" t="s">
        <v>22</v>
      </c>
    </row>
    <row r="188" spans="1:14" ht="45">
      <c r="A188" s="4" t="str">
        <f t="shared" si="7"/>
        <v>2023-06-01</v>
      </c>
      <c r="B188" s="4" t="str">
        <f>"1630"</f>
        <v>1630</v>
      </c>
      <c r="C188" s="5" t="s">
        <v>46</v>
      </c>
      <c r="D188" s="5" t="s">
        <v>329</v>
      </c>
      <c r="E188" s="4" t="str">
        <f>"02"</f>
        <v>02</v>
      </c>
      <c r="F188" s="4">
        <v>17</v>
      </c>
      <c r="G188" s="4" t="s">
        <v>14</v>
      </c>
      <c r="H188" s="4"/>
      <c r="I188" s="4" t="s">
        <v>16</v>
      </c>
      <c r="J188" s="17"/>
      <c r="K188" s="5" t="s">
        <v>328</v>
      </c>
      <c r="L188" s="4">
        <v>1987</v>
      </c>
      <c r="M188" s="4" t="s">
        <v>48</v>
      </c>
      <c r="N188" s="4" t="s">
        <v>22</v>
      </c>
    </row>
    <row r="189" spans="1:14" ht="60">
      <c r="A189" s="4" t="str">
        <f t="shared" si="7"/>
        <v>2023-06-01</v>
      </c>
      <c r="B189" s="4" t="str">
        <f>"1700"</f>
        <v>1700</v>
      </c>
      <c r="C189" s="5" t="s">
        <v>148</v>
      </c>
      <c r="D189" s="5" t="s">
        <v>332</v>
      </c>
      <c r="E189" s="4" t="str">
        <f>"2020"</f>
        <v>2020</v>
      </c>
      <c r="F189" s="4">
        <v>5</v>
      </c>
      <c r="G189" s="4" t="s">
        <v>14</v>
      </c>
      <c r="H189" s="4" t="s">
        <v>330</v>
      </c>
      <c r="I189" s="4" t="s">
        <v>16</v>
      </c>
      <c r="J189" s="17"/>
      <c r="K189" s="5" t="s">
        <v>331</v>
      </c>
      <c r="L189" s="4">
        <v>2021</v>
      </c>
      <c r="M189" s="4" t="s">
        <v>17</v>
      </c>
      <c r="N189" s="4"/>
    </row>
    <row r="190" spans="1:14" ht="45">
      <c r="A190" s="4" t="str">
        <f t="shared" si="7"/>
        <v>2023-06-01</v>
      </c>
      <c r="B190" s="4" t="str">
        <f>"1715"</f>
        <v>1715</v>
      </c>
      <c r="C190" s="5" t="s">
        <v>151</v>
      </c>
      <c r="D190" s="5" t="s">
        <v>334</v>
      </c>
      <c r="E190" s="4" t="str">
        <f>"2020"</f>
        <v>2020</v>
      </c>
      <c r="F190" s="4">
        <v>6</v>
      </c>
      <c r="G190" s="4" t="s">
        <v>19</v>
      </c>
      <c r="H190" s="4"/>
      <c r="I190" s="4" t="s">
        <v>16</v>
      </c>
      <c r="J190" s="17"/>
      <c r="K190" s="5" t="s">
        <v>333</v>
      </c>
      <c r="L190" s="4">
        <v>2021</v>
      </c>
      <c r="M190" s="4" t="s">
        <v>17</v>
      </c>
      <c r="N190" s="4"/>
    </row>
    <row r="191" spans="1:14" ht="75">
      <c r="A191" s="4" t="str">
        <f t="shared" si="7"/>
        <v>2023-06-01</v>
      </c>
      <c r="B191" s="4" t="str">
        <f>"1730"</f>
        <v>1730</v>
      </c>
      <c r="C191" s="5" t="s">
        <v>335</v>
      </c>
      <c r="D191" s="5"/>
      <c r="E191" s="4" t="str">
        <f>"2021"</f>
        <v>2021</v>
      </c>
      <c r="F191" s="4">
        <v>107</v>
      </c>
      <c r="G191" s="4" t="s">
        <v>58</v>
      </c>
      <c r="H191" s="4"/>
      <c r="I191" s="4"/>
      <c r="J191" s="17"/>
      <c r="K191" s="5" t="s">
        <v>336</v>
      </c>
      <c r="L191" s="4">
        <v>2021</v>
      </c>
      <c r="M191" s="4" t="s">
        <v>337</v>
      </c>
      <c r="N191" s="4"/>
    </row>
    <row r="192" spans="1:14" ht="60">
      <c r="A192" s="4" t="str">
        <f t="shared" si="7"/>
        <v>2023-06-01</v>
      </c>
      <c r="B192" s="4" t="str">
        <f>"1800"</f>
        <v>1800</v>
      </c>
      <c r="C192" s="5" t="s">
        <v>157</v>
      </c>
      <c r="D192" s="5" t="s">
        <v>338</v>
      </c>
      <c r="E192" s="4" t="str">
        <f>"2022"</f>
        <v>2022</v>
      </c>
      <c r="F192" s="4">
        <v>16</v>
      </c>
      <c r="G192" s="4" t="s">
        <v>19</v>
      </c>
      <c r="H192" s="4"/>
      <c r="I192" s="4" t="s">
        <v>16</v>
      </c>
      <c r="J192" s="17"/>
      <c r="K192" s="5" t="s">
        <v>158</v>
      </c>
      <c r="L192" s="4">
        <v>2022</v>
      </c>
      <c r="M192" s="4" t="s">
        <v>17</v>
      </c>
      <c r="N192" s="4"/>
    </row>
    <row r="193" spans="1:14" ht="60">
      <c r="A193" s="4" t="str">
        <f t="shared" si="7"/>
        <v>2023-06-01</v>
      </c>
      <c r="B193" s="4" t="str">
        <f>"1830"</f>
        <v>1830</v>
      </c>
      <c r="C193" s="5" t="s">
        <v>86</v>
      </c>
      <c r="D193" s="5"/>
      <c r="E193" s="4" t="str">
        <f>"2023"</f>
        <v>2023</v>
      </c>
      <c r="F193" s="4">
        <v>103</v>
      </c>
      <c r="G193" s="4" t="s">
        <v>58</v>
      </c>
      <c r="H193" s="4"/>
      <c r="I193" s="4"/>
      <c r="J193" s="17"/>
      <c r="K193" s="5" t="s">
        <v>87</v>
      </c>
      <c r="L193" s="4">
        <v>2023</v>
      </c>
      <c r="M193" s="4" t="s">
        <v>17</v>
      </c>
      <c r="N193" s="4"/>
    </row>
    <row r="194" spans="1:68" s="14" customFormat="1" ht="45">
      <c r="A194" s="18" t="str">
        <f t="shared" si="7"/>
        <v>2023-06-01</v>
      </c>
      <c r="B194" s="18" t="str">
        <f>"1840"</f>
        <v>1840</v>
      </c>
      <c r="C194" s="15" t="s">
        <v>488</v>
      </c>
      <c r="D194" s="15" t="s">
        <v>496</v>
      </c>
      <c r="E194" s="18" t="str">
        <f>"01"</f>
        <v>01</v>
      </c>
      <c r="F194" s="18">
        <v>3</v>
      </c>
      <c r="G194" s="18"/>
      <c r="H194" s="18"/>
      <c r="I194" s="18"/>
      <c r="J194" s="13" t="s">
        <v>458</v>
      </c>
      <c r="K194" s="15" t="s">
        <v>490</v>
      </c>
      <c r="L194" s="18">
        <v>2016</v>
      </c>
      <c r="M194" s="18" t="s">
        <v>27</v>
      </c>
      <c r="N194" s="18"/>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row>
    <row r="195" spans="1:68" s="14" customFormat="1" ht="60">
      <c r="A195" s="18" t="str">
        <f t="shared" si="7"/>
        <v>2023-06-01</v>
      </c>
      <c r="B195" s="18" t="str">
        <f>"1930"</f>
        <v>1930</v>
      </c>
      <c r="C195" s="15" t="s">
        <v>340</v>
      </c>
      <c r="D195" s="15" t="s">
        <v>342</v>
      </c>
      <c r="E195" s="18" t="str">
        <f>"03"</f>
        <v>03</v>
      </c>
      <c r="F195" s="18">
        <v>9</v>
      </c>
      <c r="G195" s="18" t="s">
        <v>14</v>
      </c>
      <c r="H195" s="18"/>
      <c r="I195" s="18" t="s">
        <v>16</v>
      </c>
      <c r="J195" s="13" t="s">
        <v>467</v>
      </c>
      <c r="K195" s="15" t="s">
        <v>341</v>
      </c>
      <c r="L195" s="18">
        <v>2019</v>
      </c>
      <c r="M195" s="18" t="s">
        <v>17</v>
      </c>
      <c r="N195" s="18"/>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row>
    <row r="196" spans="1:68" s="14" customFormat="1" ht="60">
      <c r="A196" s="18" t="str">
        <f t="shared" si="7"/>
        <v>2023-06-01</v>
      </c>
      <c r="B196" s="18" t="str">
        <f>"2030"</f>
        <v>2030</v>
      </c>
      <c r="C196" s="15" t="s">
        <v>343</v>
      </c>
      <c r="D196" s="15"/>
      <c r="E196" s="18" t="str">
        <f>"01"</f>
        <v>01</v>
      </c>
      <c r="F196" s="18">
        <v>1</v>
      </c>
      <c r="G196" s="18" t="s">
        <v>14</v>
      </c>
      <c r="H196" s="18" t="s">
        <v>344</v>
      </c>
      <c r="I196" s="18" t="s">
        <v>16</v>
      </c>
      <c r="J196" s="13" t="s">
        <v>467</v>
      </c>
      <c r="K196" s="15" t="s">
        <v>345</v>
      </c>
      <c r="L196" s="18">
        <v>2022</v>
      </c>
      <c r="M196" s="18" t="s">
        <v>17</v>
      </c>
      <c r="N196" s="18" t="s">
        <v>22</v>
      </c>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row>
    <row r="197" spans="1:68" s="14" customFormat="1" ht="75">
      <c r="A197" s="18" t="str">
        <f t="shared" si="7"/>
        <v>2023-06-01</v>
      </c>
      <c r="B197" s="18" t="str">
        <f>"2100"</f>
        <v>2100</v>
      </c>
      <c r="C197" s="15" t="s">
        <v>343</v>
      </c>
      <c r="D197" s="15"/>
      <c r="E197" s="18" t="str">
        <f>"01"</f>
        <v>01</v>
      </c>
      <c r="F197" s="18">
        <v>2</v>
      </c>
      <c r="G197" s="18" t="s">
        <v>14</v>
      </c>
      <c r="H197" s="18" t="s">
        <v>344</v>
      </c>
      <c r="I197" s="18" t="s">
        <v>16</v>
      </c>
      <c r="J197" s="13" t="s">
        <v>467</v>
      </c>
      <c r="K197" s="15" t="s">
        <v>346</v>
      </c>
      <c r="L197" s="18">
        <v>2022</v>
      </c>
      <c r="M197" s="18" t="s">
        <v>17</v>
      </c>
      <c r="N197" s="18" t="s">
        <v>22</v>
      </c>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row>
    <row r="198" spans="1:68" s="14" customFormat="1" ht="45">
      <c r="A198" s="18" t="str">
        <f t="shared" si="7"/>
        <v>2023-06-01</v>
      </c>
      <c r="B198" s="18" t="str">
        <f>"2130"</f>
        <v>2130</v>
      </c>
      <c r="C198" s="15" t="s">
        <v>347</v>
      </c>
      <c r="D198" s="15" t="s">
        <v>38</v>
      </c>
      <c r="E198" s="18" t="str">
        <f>" "</f>
        <v> </v>
      </c>
      <c r="F198" s="18">
        <v>0</v>
      </c>
      <c r="G198" s="18" t="s">
        <v>225</v>
      </c>
      <c r="H198" s="18" t="s">
        <v>173</v>
      </c>
      <c r="I198" s="18"/>
      <c r="J198" s="13" t="s">
        <v>461</v>
      </c>
      <c r="K198" s="15" t="s">
        <v>348</v>
      </c>
      <c r="L198" s="18">
        <v>2020</v>
      </c>
      <c r="M198" s="18" t="s">
        <v>17</v>
      </c>
      <c r="N198" s="18"/>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row>
    <row r="199" spans="1:14" ht="45">
      <c r="A199" s="4" t="str">
        <f t="shared" si="7"/>
        <v>2023-06-01</v>
      </c>
      <c r="B199" s="4" t="str">
        <f>"2320"</f>
        <v>2320</v>
      </c>
      <c r="C199" s="5" t="s">
        <v>83</v>
      </c>
      <c r="D199" s="5" t="s">
        <v>85</v>
      </c>
      <c r="E199" s="4" t="str">
        <f>"01"</f>
        <v>01</v>
      </c>
      <c r="F199" s="4">
        <v>0</v>
      </c>
      <c r="G199" s="4" t="s">
        <v>14</v>
      </c>
      <c r="H199" s="4"/>
      <c r="I199" s="4" t="s">
        <v>16</v>
      </c>
      <c r="J199" s="17"/>
      <c r="K199" s="5" t="s">
        <v>84</v>
      </c>
      <c r="L199" s="4">
        <v>2015</v>
      </c>
      <c r="M199" s="4" t="s">
        <v>17</v>
      </c>
      <c r="N199" s="4"/>
    </row>
    <row r="200" spans="1:14" ht="75">
      <c r="A200" s="4" t="str">
        <f t="shared" si="7"/>
        <v>2023-06-01</v>
      </c>
      <c r="B200" s="4" t="str">
        <f>"2400"</f>
        <v>2400</v>
      </c>
      <c r="C200" s="5" t="s">
        <v>13</v>
      </c>
      <c r="D200" s="5"/>
      <c r="E200" s="4" t="str">
        <f aca="true" t="shared" si="8" ref="E200:E210">"02"</f>
        <v>02</v>
      </c>
      <c r="F200" s="4">
        <v>2</v>
      </c>
      <c r="G200" s="4" t="s">
        <v>14</v>
      </c>
      <c r="H200" s="4" t="s">
        <v>203</v>
      </c>
      <c r="I200" s="4" t="s">
        <v>16</v>
      </c>
      <c r="J200" s="17"/>
      <c r="K200" s="5" t="s">
        <v>290</v>
      </c>
      <c r="L200" s="4">
        <v>2011</v>
      </c>
      <c r="M200" s="4" t="s">
        <v>17</v>
      </c>
      <c r="N200" s="4"/>
    </row>
    <row r="201" spans="1:14" ht="75">
      <c r="A201" s="4" t="str">
        <f t="shared" si="7"/>
        <v>2023-06-01</v>
      </c>
      <c r="B201" s="4" t="str">
        <f>"2500"</f>
        <v>2500</v>
      </c>
      <c r="C201" s="5" t="s">
        <v>13</v>
      </c>
      <c r="D201" s="5"/>
      <c r="E201" s="4" t="str">
        <f t="shared" si="8"/>
        <v>02</v>
      </c>
      <c r="F201" s="4">
        <v>2</v>
      </c>
      <c r="G201" s="4" t="s">
        <v>14</v>
      </c>
      <c r="H201" s="4" t="s">
        <v>203</v>
      </c>
      <c r="I201" s="4" t="s">
        <v>16</v>
      </c>
      <c r="J201" s="17"/>
      <c r="K201" s="5" t="s">
        <v>290</v>
      </c>
      <c r="L201" s="4">
        <v>2011</v>
      </c>
      <c r="M201" s="4" t="s">
        <v>17</v>
      </c>
      <c r="N201" s="4"/>
    </row>
    <row r="202" spans="1:14" ht="75">
      <c r="A202" s="4" t="str">
        <f t="shared" si="7"/>
        <v>2023-06-01</v>
      </c>
      <c r="B202" s="4" t="str">
        <f>"2600"</f>
        <v>2600</v>
      </c>
      <c r="C202" s="5" t="s">
        <v>13</v>
      </c>
      <c r="D202" s="5"/>
      <c r="E202" s="4" t="str">
        <f t="shared" si="8"/>
        <v>02</v>
      </c>
      <c r="F202" s="4">
        <v>2</v>
      </c>
      <c r="G202" s="4" t="s">
        <v>14</v>
      </c>
      <c r="H202" s="4" t="s">
        <v>203</v>
      </c>
      <c r="I202" s="4" t="s">
        <v>16</v>
      </c>
      <c r="J202" s="17"/>
      <c r="K202" s="5" t="s">
        <v>290</v>
      </c>
      <c r="L202" s="4">
        <v>2011</v>
      </c>
      <c r="M202" s="4" t="s">
        <v>17</v>
      </c>
      <c r="N202" s="4"/>
    </row>
    <row r="203" spans="1:14" ht="75">
      <c r="A203" s="4" t="str">
        <f t="shared" si="7"/>
        <v>2023-06-01</v>
      </c>
      <c r="B203" s="4" t="str">
        <f>"2700"</f>
        <v>2700</v>
      </c>
      <c r="C203" s="5" t="s">
        <v>13</v>
      </c>
      <c r="D203" s="5"/>
      <c r="E203" s="4" t="str">
        <f t="shared" si="8"/>
        <v>02</v>
      </c>
      <c r="F203" s="4">
        <v>2</v>
      </c>
      <c r="G203" s="4" t="s">
        <v>14</v>
      </c>
      <c r="H203" s="4" t="s">
        <v>203</v>
      </c>
      <c r="I203" s="4" t="s">
        <v>16</v>
      </c>
      <c r="J203" s="17"/>
      <c r="K203" s="5" t="s">
        <v>290</v>
      </c>
      <c r="L203" s="4">
        <v>2011</v>
      </c>
      <c r="M203" s="4" t="s">
        <v>17</v>
      </c>
      <c r="N203" s="4"/>
    </row>
    <row r="204" spans="1:14" ht="75">
      <c r="A204" s="4" t="str">
        <f t="shared" si="7"/>
        <v>2023-06-01</v>
      </c>
      <c r="B204" s="4" t="str">
        <f>"2800"</f>
        <v>2800</v>
      </c>
      <c r="C204" s="5" t="s">
        <v>13</v>
      </c>
      <c r="D204" s="5"/>
      <c r="E204" s="4" t="str">
        <f t="shared" si="8"/>
        <v>02</v>
      </c>
      <c r="F204" s="4">
        <v>2</v>
      </c>
      <c r="G204" s="4" t="s">
        <v>14</v>
      </c>
      <c r="H204" s="4" t="s">
        <v>203</v>
      </c>
      <c r="I204" s="4" t="s">
        <v>16</v>
      </c>
      <c r="J204" s="17"/>
      <c r="K204" s="5" t="s">
        <v>290</v>
      </c>
      <c r="L204" s="4">
        <v>2011</v>
      </c>
      <c r="M204" s="4" t="s">
        <v>17</v>
      </c>
      <c r="N204" s="4"/>
    </row>
    <row r="205" spans="1:14" ht="75">
      <c r="A205" s="4" t="str">
        <f aca="true" t="shared" si="9" ref="A205:A246">"2023-06-02"</f>
        <v>2023-06-02</v>
      </c>
      <c r="B205" s="4" t="str">
        <f>"0500"</f>
        <v>0500</v>
      </c>
      <c r="C205" s="5" t="s">
        <v>13</v>
      </c>
      <c r="D205" s="5"/>
      <c r="E205" s="4" t="str">
        <f t="shared" si="8"/>
        <v>02</v>
      </c>
      <c r="F205" s="4">
        <v>2</v>
      </c>
      <c r="G205" s="4" t="s">
        <v>14</v>
      </c>
      <c r="H205" s="4" t="s">
        <v>203</v>
      </c>
      <c r="I205" s="4" t="s">
        <v>16</v>
      </c>
      <c r="J205" s="17"/>
      <c r="K205" s="5" t="s">
        <v>290</v>
      </c>
      <c r="L205" s="4">
        <v>2011</v>
      </c>
      <c r="M205" s="4" t="s">
        <v>17</v>
      </c>
      <c r="N205" s="4"/>
    </row>
    <row r="206" spans="1:14" ht="30">
      <c r="A206" s="4" t="str">
        <f t="shared" si="9"/>
        <v>2023-06-02</v>
      </c>
      <c r="B206" s="4" t="str">
        <f>"0600"</f>
        <v>0600</v>
      </c>
      <c r="C206" s="5" t="s">
        <v>18</v>
      </c>
      <c r="D206" s="5" t="s">
        <v>349</v>
      </c>
      <c r="E206" s="4" t="str">
        <f t="shared" si="8"/>
        <v>02</v>
      </c>
      <c r="F206" s="4">
        <v>7</v>
      </c>
      <c r="G206" s="4" t="s">
        <v>19</v>
      </c>
      <c r="H206" s="4"/>
      <c r="I206" s="4" t="s">
        <v>16</v>
      </c>
      <c r="J206" s="17"/>
      <c r="K206" s="5" t="s">
        <v>20</v>
      </c>
      <c r="L206" s="4">
        <v>2019</v>
      </c>
      <c r="M206" s="4" t="s">
        <v>17</v>
      </c>
      <c r="N206" s="4"/>
    </row>
    <row r="207" spans="1:14" ht="30">
      <c r="A207" s="4" t="str">
        <f t="shared" si="9"/>
        <v>2023-06-02</v>
      </c>
      <c r="B207" s="4" t="str">
        <f>"0625"</f>
        <v>0625</v>
      </c>
      <c r="C207" s="5" t="s">
        <v>18</v>
      </c>
      <c r="D207" s="5" t="s">
        <v>350</v>
      </c>
      <c r="E207" s="4" t="str">
        <f t="shared" si="8"/>
        <v>02</v>
      </c>
      <c r="F207" s="4">
        <v>8</v>
      </c>
      <c r="G207" s="4" t="s">
        <v>19</v>
      </c>
      <c r="H207" s="4"/>
      <c r="I207" s="4" t="s">
        <v>16</v>
      </c>
      <c r="J207" s="17"/>
      <c r="K207" s="5" t="s">
        <v>20</v>
      </c>
      <c r="L207" s="4">
        <v>2019</v>
      </c>
      <c r="M207" s="4" t="s">
        <v>17</v>
      </c>
      <c r="N207" s="4"/>
    </row>
    <row r="208" spans="1:14" ht="60">
      <c r="A208" s="4" t="str">
        <f t="shared" si="9"/>
        <v>2023-06-02</v>
      </c>
      <c r="B208" s="4" t="str">
        <f>"0650"</f>
        <v>0650</v>
      </c>
      <c r="C208" s="5" t="s">
        <v>24</v>
      </c>
      <c r="D208" s="5" t="s">
        <v>352</v>
      </c>
      <c r="E208" s="4" t="str">
        <f t="shared" si="8"/>
        <v>02</v>
      </c>
      <c r="F208" s="4">
        <v>11</v>
      </c>
      <c r="G208" s="4" t="s">
        <v>19</v>
      </c>
      <c r="H208" s="4"/>
      <c r="I208" s="4" t="s">
        <v>16</v>
      </c>
      <c r="J208" s="17"/>
      <c r="K208" s="5" t="s">
        <v>351</v>
      </c>
      <c r="L208" s="4">
        <v>2018</v>
      </c>
      <c r="M208" s="4" t="s">
        <v>27</v>
      </c>
      <c r="N208" s="4"/>
    </row>
    <row r="209" spans="1:14" ht="60">
      <c r="A209" s="4" t="str">
        <f t="shared" si="9"/>
        <v>2023-06-02</v>
      </c>
      <c r="B209" s="4" t="str">
        <f>"0715"</f>
        <v>0715</v>
      </c>
      <c r="C209" s="5" t="s">
        <v>139</v>
      </c>
      <c r="D209" s="5" t="s">
        <v>323</v>
      </c>
      <c r="E209" s="4" t="str">
        <f t="shared" si="8"/>
        <v>02</v>
      </c>
      <c r="F209" s="4">
        <v>4</v>
      </c>
      <c r="G209" s="4" t="s">
        <v>19</v>
      </c>
      <c r="H209" s="4"/>
      <c r="I209" s="4" t="s">
        <v>16</v>
      </c>
      <c r="J209" s="17"/>
      <c r="K209" s="5" t="s">
        <v>322</v>
      </c>
      <c r="L209" s="4">
        <v>2018</v>
      </c>
      <c r="M209" s="4" t="s">
        <v>17</v>
      </c>
      <c r="N209" s="4"/>
    </row>
    <row r="210" spans="1:14" ht="30">
      <c r="A210" s="4" t="str">
        <f t="shared" si="9"/>
        <v>2023-06-02</v>
      </c>
      <c r="B210" s="4" t="str">
        <f>"0730"</f>
        <v>0730</v>
      </c>
      <c r="C210" s="5" t="s">
        <v>31</v>
      </c>
      <c r="D210" s="5"/>
      <c r="E210" s="4" t="str">
        <f t="shared" si="8"/>
        <v>02</v>
      </c>
      <c r="F210" s="4">
        <v>1</v>
      </c>
      <c r="G210" s="4" t="s">
        <v>19</v>
      </c>
      <c r="H210" s="4"/>
      <c r="I210" s="4" t="s">
        <v>16</v>
      </c>
      <c r="J210" s="17"/>
      <c r="K210" s="5" t="s">
        <v>353</v>
      </c>
      <c r="L210" s="4">
        <v>2011</v>
      </c>
      <c r="M210" s="4" t="s">
        <v>17</v>
      </c>
      <c r="N210" s="4"/>
    </row>
    <row r="211" spans="1:14" ht="30">
      <c r="A211" s="4" t="str">
        <f t="shared" si="9"/>
        <v>2023-06-02</v>
      </c>
      <c r="B211" s="4" t="str">
        <f>"0755"</f>
        <v>0755</v>
      </c>
      <c r="C211" s="5" t="s">
        <v>35</v>
      </c>
      <c r="D211" s="5" t="s">
        <v>355</v>
      </c>
      <c r="E211" s="4" t="str">
        <f>"03"</f>
        <v>03</v>
      </c>
      <c r="F211" s="4">
        <v>14</v>
      </c>
      <c r="G211" s="4" t="s">
        <v>19</v>
      </c>
      <c r="H211" s="4"/>
      <c r="I211" s="4" t="s">
        <v>16</v>
      </c>
      <c r="J211" s="17"/>
      <c r="K211" s="5" t="s">
        <v>354</v>
      </c>
      <c r="L211" s="4">
        <v>0</v>
      </c>
      <c r="M211" s="4" t="s">
        <v>38</v>
      </c>
      <c r="N211" s="4"/>
    </row>
    <row r="212" spans="1:14" ht="45">
      <c r="A212" s="4" t="str">
        <f t="shared" si="9"/>
        <v>2023-06-02</v>
      </c>
      <c r="B212" s="4" t="str">
        <f>"0805"</f>
        <v>0805</v>
      </c>
      <c r="C212" s="5" t="s">
        <v>39</v>
      </c>
      <c r="D212" s="5" t="s">
        <v>357</v>
      </c>
      <c r="E212" s="4" t="str">
        <f>"01"</f>
        <v>01</v>
      </c>
      <c r="F212" s="4">
        <v>40</v>
      </c>
      <c r="G212" s="4" t="s">
        <v>19</v>
      </c>
      <c r="H212" s="4"/>
      <c r="I212" s="4" t="s">
        <v>16</v>
      </c>
      <c r="J212" s="17"/>
      <c r="K212" s="5" t="s">
        <v>356</v>
      </c>
      <c r="L212" s="4">
        <v>2020</v>
      </c>
      <c r="M212" s="4" t="s">
        <v>27</v>
      </c>
      <c r="N212" s="4"/>
    </row>
    <row r="213" spans="1:14" ht="60">
      <c r="A213" s="4" t="str">
        <f t="shared" si="9"/>
        <v>2023-06-02</v>
      </c>
      <c r="B213" s="4" t="str">
        <f>"0815"</f>
        <v>0815</v>
      </c>
      <c r="C213" s="5" t="s">
        <v>188</v>
      </c>
      <c r="D213" s="5" t="s">
        <v>359</v>
      </c>
      <c r="E213" s="4" t="str">
        <f>"02"</f>
        <v>02</v>
      </c>
      <c r="F213" s="4">
        <v>8</v>
      </c>
      <c r="G213" s="4" t="s">
        <v>19</v>
      </c>
      <c r="H213" s="4"/>
      <c r="I213" s="4" t="s">
        <v>16</v>
      </c>
      <c r="J213" s="17"/>
      <c r="K213" s="5" t="s">
        <v>358</v>
      </c>
      <c r="L213" s="4">
        <v>2021</v>
      </c>
      <c r="M213" s="4" t="s">
        <v>45</v>
      </c>
      <c r="N213" s="4"/>
    </row>
    <row r="214" spans="1:14" ht="45">
      <c r="A214" s="4" t="str">
        <f t="shared" si="9"/>
        <v>2023-06-02</v>
      </c>
      <c r="B214" s="4" t="str">
        <f>"0820"</f>
        <v>0820</v>
      </c>
      <c r="C214" s="5" t="s">
        <v>46</v>
      </c>
      <c r="D214" s="5" t="s">
        <v>481</v>
      </c>
      <c r="E214" s="4" t="str">
        <f>"01"</f>
        <v>01</v>
      </c>
      <c r="F214" s="4">
        <v>1</v>
      </c>
      <c r="G214" s="4" t="s">
        <v>14</v>
      </c>
      <c r="H214" s="4" t="s">
        <v>93</v>
      </c>
      <c r="I214" s="4" t="s">
        <v>16</v>
      </c>
      <c r="J214" s="17"/>
      <c r="K214" s="5" t="s">
        <v>360</v>
      </c>
      <c r="L214" s="4">
        <v>1985</v>
      </c>
      <c r="M214" s="4" t="s">
        <v>48</v>
      </c>
      <c r="N214" s="4" t="s">
        <v>22</v>
      </c>
    </row>
    <row r="215" spans="1:14" ht="60">
      <c r="A215" s="4" t="str">
        <f t="shared" si="9"/>
        <v>2023-06-02</v>
      </c>
      <c r="B215" s="4" t="str">
        <f>"0845"</f>
        <v>0845</v>
      </c>
      <c r="C215" s="5" t="s">
        <v>49</v>
      </c>
      <c r="D215" s="5" t="s">
        <v>362</v>
      </c>
      <c r="E215" s="4" t="str">
        <f>"02"</f>
        <v>02</v>
      </c>
      <c r="F215" s="4">
        <v>13</v>
      </c>
      <c r="G215" s="4" t="s">
        <v>19</v>
      </c>
      <c r="H215" s="4"/>
      <c r="I215" s="4" t="s">
        <v>16</v>
      </c>
      <c r="J215" s="17"/>
      <c r="K215" s="5" t="s">
        <v>361</v>
      </c>
      <c r="L215" s="4">
        <v>2014</v>
      </c>
      <c r="M215" s="4" t="s">
        <v>17</v>
      </c>
      <c r="N215" s="4"/>
    </row>
    <row r="216" spans="1:14" ht="45">
      <c r="A216" s="4" t="str">
        <f t="shared" si="9"/>
        <v>2023-06-02</v>
      </c>
      <c r="B216" s="4" t="str">
        <f>"0910"</f>
        <v>0910</v>
      </c>
      <c r="C216" s="5" t="s">
        <v>53</v>
      </c>
      <c r="D216" s="5" t="s">
        <v>364</v>
      </c>
      <c r="E216" s="4" t="str">
        <f>"04"</f>
        <v>04</v>
      </c>
      <c r="F216" s="4">
        <v>6</v>
      </c>
      <c r="G216" s="4" t="s">
        <v>19</v>
      </c>
      <c r="H216" s="4"/>
      <c r="I216" s="4" t="s">
        <v>16</v>
      </c>
      <c r="J216" s="17"/>
      <c r="K216" s="5" t="s">
        <v>363</v>
      </c>
      <c r="L216" s="4">
        <v>2020</v>
      </c>
      <c r="M216" s="4" t="s">
        <v>27</v>
      </c>
      <c r="N216" s="4"/>
    </row>
    <row r="217" spans="1:14" ht="60">
      <c r="A217" s="4" t="str">
        <f t="shared" si="9"/>
        <v>2023-06-02</v>
      </c>
      <c r="B217" s="4" t="str">
        <f>"0935"</f>
        <v>0935</v>
      </c>
      <c r="C217" s="5" t="s">
        <v>53</v>
      </c>
      <c r="D217" s="5" t="s">
        <v>366</v>
      </c>
      <c r="E217" s="4" t="str">
        <f>"04"</f>
        <v>04</v>
      </c>
      <c r="F217" s="4">
        <v>7</v>
      </c>
      <c r="G217" s="4" t="s">
        <v>19</v>
      </c>
      <c r="H217" s="4"/>
      <c r="I217" s="4" t="s">
        <v>16</v>
      </c>
      <c r="J217" s="17"/>
      <c r="K217" s="5" t="s">
        <v>365</v>
      </c>
      <c r="L217" s="4">
        <v>2020</v>
      </c>
      <c r="M217" s="4" t="s">
        <v>27</v>
      </c>
      <c r="N217" s="4"/>
    </row>
    <row r="218" spans="1:14" ht="45">
      <c r="A218" s="4" t="str">
        <f t="shared" si="9"/>
        <v>2023-06-02</v>
      </c>
      <c r="B218" s="4" t="str">
        <f>"1000"</f>
        <v>1000</v>
      </c>
      <c r="C218" s="5" t="s">
        <v>488</v>
      </c>
      <c r="D218" s="5" t="s">
        <v>339</v>
      </c>
      <c r="E218" s="4" t="str">
        <f>"01"</f>
        <v>01</v>
      </c>
      <c r="F218" s="4">
        <v>3</v>
      </c>
      <c r="G218" s="4"/>
      <c r="H218" s="4"/>
      <c r="I218" s="4" t="s">
        <v>16</v>
      </c>
      <c r="J218" s="17"/>
      <c r="K218" s="5" t="s">
        <v>490</v>
      </c>
      <c r="L218" s="4">
        <v>2016</v>
      </c>
      <c r="M218" s="4" t="s">
        <v>27</v>
      </c>
      <c r="N218" s="4"/>
    </row>
    <row r="219" spans="1:14" ht="60">
      <c r="A219" s="4" t="str">
        <f t="shared" si="9"/>
        <v>2023-06-02</v>
      </c>
      <c r="B219" s="4" t="str">
        <f>"1050"</f>
        <v>1050</v>
      </c>
      <c r="C219" s="5" t="s">
        <v>311</v>
      </c>
      <c r="D219" s="5" t="s">
        <v>368</v>
      </c>
      <c r="E219" s="4" t="str">
        <f>"01"</f>
        <v>01</v>
      </c>
      <c r="F219" s="4">
        <v>3</v>
      </c>
      <c r="G219" s="4" t="s">
        <v>19</v>
      </c>
      <c r="H219" s="4"/>
      <c r="I219" s="4" t="s">
        <v>16</v>
      </c>
      <c r="J219" s="17"/>
      <c r="K219" s="5" t="s">
        <v>367</v>
      </c>
      <c r="L219" s="4">
        <v>2019</v>
      </c>
      <c r="M219" s="4" t="s">
        <v>132</v>
      </c>
      <c r="N219" s="4"/>
    </row>
    <row r="220" spans="1:14" ht="60">
      <c r="A220" s="4" t="str">
        <f t="shared" si="9"/>
        <v>2023-06-02</v>
      </c>
      <c r="B220" s="4" t="str">
        <f>"1100"</f>
        <v>1100</v>
      </c>
      <c r="C220" s="5" t="s">
        <v>340</v>
      </c>
      <c r="D220" s="5" t="s">
        <v>342</v>
      </c>
      <c r="E220" s="4" t="str">
        <f>"03"</f>
        <v>03</v>
      </c>
      <c r="F220" s="4">
        <v>9</v>
      </c>
      <c r="G220" s="4" t="s">
        <v>14</v>
      </c>
      <c r="H220" s="4"/>
      <c r="I220" s="4" t="s">
        <v>16</v>
      </c>
      <c r="J220" s="17"/>
      <c r="K220" s="5" t="s">
        <v>341</v>
      </c>
      <c r="L220" s="4">
        <v>2019</v>
      </c>
      <c r="M220" s="4" t="s">
        <v>17</v>
      </c>
      <c r="N220" s="4"/>
    </row>
    <row r="221" spans="1:14" ht="60">
      <c r="A221" s="4" t="str">
        <f t="shared" si="9"/>
        <v>2023-06-02</v>
      </c>
      <c r="B221" s="4" t="str">
        <f>"1200"</f>
        <v>1200</v>
      </c>
      <c r="C221" s="5" t="s">
        <v>343</v>
      </c>
      <c r="D221" s="5"/>
      <c r="E221" s="4" t="str">
        <f>"01"</f>
        <v>01</v>
      </c>
      <c r="F221" s="4">
        <v>1</v>
      </c>
      <c r="G221" s="4" t="s">
        <v>14</v>
      </c>
      <c r="H221" s="4" t="s">
        <v>344</v>
      </c>
      <c r="I221" s="4" t="s">
        <v>16</v>
      </c>
      <c r="J221" s="17"/>
      <c r="K221" s="5" t="s">
        <v>345</v>
      </c>
      <c r="L221" s="4">
        <v>2022</v>
      </c>
      <c r="M221" s="4" t="s">
        <v>17</v>
      </c>
      <c r="N221" s="4" t="s">
        <v>22</v>
      </c>
    </row>
    <row r="222" spans="1:14" ht="75">
      <c r="A222" s="4" t="str">
        <f t="shared" si="9"/>
        <v>2023-06-02</v>
      </c>
      <c r="B222" s="4" t="str">
        <f>"1230"</f>
        <v>1230</v>
      </c>
      <c r="C222" s="5" t="s">
        <v>343</v>
      </c>
      <c r="D222" s="5"/>
      <c r="E222" s="4" t="str">
        <f>"01"</f>
        <v>01</v>
      </c>
      <c r="F222" s="4">
        <v>2</v>
      </c>
      <c r="G222" s="4" t="s">
        <v>14</v>
      </c>
      <c r="H222" s="4" t="s">
        <v>344</v>
      </c>
      <c r="I222" s="4" t="s">
        <v>16</v>
      </c>
      <c r="J222" s="17"/>
      <c r="K222" s="5" t="s">
        <v>346</v>
      </c>
      <c r="L222" s="4">
        <v>2022</v>
      </c>
      <c r="M222" s="4" t="s">
        <v>17</v>
      </c>
      <c r="N222" s="4" t="s">
        <v>22</v>
      </c>
    </row>
    <row r="223" spans="1:14" ht="75">
      <c r="A223" s="4" t="str">
        <f t="shared" si="9"/>
        <v>2023-06-02</v>
      </c>
      <c r="B223" s="4" t="str">
        <f>"1300"</f>
        <v>1300</v>
      </c>
      <c r="C223" s="5" t="s">
        <v>369</v>
      </c>
      <c r="D223" s="5"/>
      <c r="E223" s="4" t="str">
        <f>" "</f>
        <v> </v>
      </c>
      <c r="F223" s="4">
        <v>0</v>
      </c>
      <c r="G223" s="4" t="s">
        <v>14</v>
      </c>
      <c r="H223" s="4"/>
      <c r="I223" s="4" t="s">
        <v>16</v>
      </c>
      <c r="J223" s="17"/>
      <c r="K223" s="5" t="s">
        <v>370</v>
      </c>
      <c r="L223" s="4">
        <v>2021</v>
      </c>
      <c r="M223" s="4" t="s">
        <v>17</v>
      </c>
      <c r="N223" s="4"/>
    </row>
    <row r="224" spans="1:14" ht="60">
      <c r="A224" s="4" t="str">
        <f t="shared" si="9"/>
        <v>2023-06-02</v>
      </c>
      <c r="B224" s="4" t="str">
        <f>"1350"</f>
        <v>1350</v>
      </c>
      <c r="C224" s="5" t="s">
        <v>371</v>
      </c>
      <c r="D224" s="5"/>
      <c r="E224" s="4" t="str">
        <f>" "</f>
        <v> </v>
      </c>
      <c r="F224" s="4">
        <v>0</v>
      </c>
      <c r="G224" s="4" t="s">
        <v>19</v>
      </c>
      <c r="H224" s="4"/>
      <c r="I224" s="4" t="s">
        <v>16</v>
      </c>
      <c r="J224" s="17"/>
      <c r="K224" s="5" t="s">
        <v>372</v>
      </c>
      <c r="L224" s="4">
        <v>2019</v>
      </c>
      <c r="M224" s="4" t="s">
        <v>17</v>
      </c>
      <c r="N224" s="4"/>
    </row>
    <row r="225" spans="1:14" ht="60">
      <c r="A225" s="4" t="str">
        <f t="shared" si="9"/>
        <v>2023-06-02</v>
      </c>
      <c r="B225" s="4" t="str">
        <f>"1400"</f>
        <v>1400</v>
      </c>
      <c r="C225" s="5" t="s">
        <v>130</v>
      </c>
      <c r="D225" s="5"/>
      <c r="E225" s="4" t="str">
        <f>"04"</f>
        <v>04</v>
      </c>
      <c r="F225" s="4">
        <v>179</v>
      </c>
      <c r="G225" s="4" t="s">
        <v>14</v>
      </c>
      <c r="H225" s="4" t="s">
        <v>373</v>
      </c>
      <c r="I225" s="4" t="s">
        <v>16</v>
      </c>
      <c r="J225" s="17"/>
      <c r="K225" s="5" t="s">
        <v>374</v>
      </c>
      <c r="L225" s="4">
        <v>2022</v>
      </c>
      <c r="M225" s="4" t="s">
        <v>132</v>
      </c>
      <c r="N225" s="4"/>
    </row>
    <row r="226" spans="1:14" ht="45">
      <c r="A226" s="4" t="str">
        <f t="shared" si="9"/>
        <v>2023-06-02</v>
      </c>
      <c r="B226" s="4" t="str">
        <f>"1430"</f>
        <v>1430</v>
      </c>
      <c r="C226" s="5" t="s">
        <v>133</v>
      </c>
      <c r="D226" s="5" t="s">
        <v>376</v>
      </c>
      <c r="E226" s="4" t="str">
        <f>"02"</f>
        <v>02</v>
      </c>
      <c r="F226" s="4">
        <v>91</v>
      </c>
      <c r="G226" s="4" t="s">
        <v>19</v>
      </c>
      <c r="H226" s="4"/>
      <c r="I226" s="4" t="s">
        <v>16</v>
      </c>
      <c r="J226" s="17"/>
      <c r="K226" s="5" t="s">
        <v>375</v>
      </c>
      <c r="L226" s="4">
        <v>0</v>
      </c>
      <c r="M226" s="4" t="s">
        <v>17</v>
      </c>
      <c r="N226" s="4"/>
    </row>
    <row r="227" spans="1:14" ht="60">
      <c r="A227" s="4" t="str">
        <f t="shared" si="9"/>
        <v>2023-06-02</v>
      </c>
      <c r="B227" s="4" t="str">
        <f>"1500"</f>
        <v>1500</v>
      </c>
      <c r="C227" s="5" t="s">
        <v>136</v>
      </c>
      <c r="D227" s="5" t="s">
        <v>378</v>
      </c>
      <c r="E227" s="4" t="str">
        <f>"02"</f>
        <v>02</v>
      </c>
      <c r="F227" s="4">
        <v>13</v>
      </c>
      <c r="G227" s="4" t="s">
        <v>19</v>
      </c>
      <c r="H227" s="4"/>
      <c r="I227" s="4" t="s">
        <v>16</v>
      </c>
      <c r="J227" s="17"/>
      <c r="K227" s="5" t="s">
        <v>377</v>
      </c>
      <c r="L227" s="4">
        <v>2019</v>
      </c>
      <c r="M227" s="4" t="s">
        <v>34</v>
      </c>
      <c r="N227" s="4"/>
    </row>
    <row r="228" spans="1:14" ht="60">
      <c r="A228" s="4" t="str">
        <f t="shared" si="9"/>
        <v>2023-06-02</v>
      </c>
      <c r="B228" s="4" t="str">
        <f>"1525"</f>
        <v>1525</v>
      </c>
      <c r="C228" s="5" t="s">
        <v>319</v>
      </c>
      <c r="D228" s="5" t="s">
        <v>380</v>
      </c>
      <c r="E228" s="4" t="str">
        <f>"01"</f>
        <v>01</v>
      </c>
      <c r="F228" s="4">
        <v>3</v>
      </c>
      <c r="G228" s="4" t="s">
        <v>19</v>
      </c>
      <c r="H228" s="4"/>
      <c r="I228" s="4" t="s">
        <v>16</v>
      </c>
      <c r="J228" s="17"/>
      <c r="K228" s="5" t="s">
        <v>379</v>
      </c>
      <c r="L228" s="4">
        <v>0</v>
      </c>
      <c r="M228" s="4" t="s">
        <v>38</v>
      </c>
      <c r="N228" s="4" t="s">
        <v>22</v>
      </c>
    </row>
    <row r="229" spans="1:14" ht="75">
      <c r="A229" s="4" t="str">
        <f t="shared" si="9"/>
        <v>2023-06-02</v>
      </c>
      <c r="B229" s="4" t="str">
        <f>"1540"</f>
        <v>1540</v>
      </c>
      <c r="C229" s="5" t="s">
        <v>139</v>
      </c>
      <c r="D229" s="5" t="s">
        <v>382</v>
      </c>
      <c r="E229" s="4" t="str">
        <f>"02"</f>
        <v>02</v>
      </c>
      <c r="F229" s="4">
        <v>5</v>
      </c>
      <c r="G229" s="4" t="s">
        <v>19</v>
      </c>
      <c r="H229" s="4"/>
      <c r="I229" s="4" t="s">
        <v>16</v>
      </c>
      <c r="J229" s="17"/>
      <c r="K229" s="5" t="s">
        <v>381</v>
      </c>
      <c r="L229" s="4">
        <v>2018</v>
      </c>
      <c r="M229" s="4" t="s">
        <v>17</v>
      </c>
      <c r="N229" s="4"/>
    </row>
    <row r="230" spans="1:14" ht="45">
      <c r="A230" s="4" t="str">
        <f t="shared" si="9"/>
        <v>2023-06-02</v>
      </c>
      <c r="B230" s="4" t="str">
        <f>"1555"</f>
        <v>1555</v>
      </c>
      <c r="C230" s="5" t="s">
        <v>142</v>
      </c>
      <c r="D230" s="5" t="s">
        <v>384</v>
      </c>
      <c r="E230" s="4" t="str">
        <f>"01"</f>
        <v>01</v>
      </c>
      <c r="F230" s="4">
        <v>5</v>
      </c>
      <c r="G230" s="4" t="s">
        <v>19</v>
      </c>
      <c r="H230" s="4"/>
      <c r="I230" s="4" t="s">
        <v>16</v>
      </c>
      <c r="J230" s="17"/>
      <c r="K230" s="5" t="s">
        <v>383</v>
      </c>
      <c r="L230" s="4">
        <v>2021</v>
      </c>
      <c r="M230" s="4" t="s">
        <v>27</v>
      </c>
      <c r="N230" s="4"/>
    </row>
    <row r="231" spans="1:14" ht="30">
      <c r="A231" s="4" t="str">
        <f t="shared" si="9"/>
        <v>2023-06-02</v>
      </c>
      <c r="B231" s="4" t="str">
        <f>"1600"</f>
        <v>1600</v>
      </c>
      <c r="C231" s="5" t="s">
        <v>144</v>
      </c>
      <c r="D231" s="5" t="s">
        <v>386</v>
      </c>
      <c r="E231" s="4" t="str">
        <f>"01"</f>
        <v>01</v>
      </c>
      <c r="F231" s="4">
        <v>6</v>
      </c>
      <c r="G231" s="4" t="s">
        <v>14</v>
      </c>
      <c r="H231" s="4" t="s">
        <v>93</v>
      </c>
      <c r="I231" s="4" t="s">
        <v>16</v>
      </c>
      <c r="J231" s="17"/>
      <c r="K231" s="5" t="s">
        <v>385</v>
      </c>
      <c r="L231" s="4">
        <v>2017</v>
      </c>
      <c r="M231" s="4" t="s">
        <v>17</v>
      </c>
      <c r="N231" s="4" t="s">
        <v>22</v>
      </c>
    </row>
    <row r="232" spans="1:14" ht="45">
      <c r="A232" s="4" t="str">
        <f t="shared" si="9"/>
        <v>2023-06-02</v>
      </c>
      <c r="B232" s="4" t="str">
        <f>"1630"</f>
        <v>1630</v>
      </c>
      <c r="C232" s="5" t="s">
        <v>46</v>
      </c>
      <c r="D232" s="5" t="s">
        <v>482</v>
      </c>
      <c r="E232" s="4" t="str">
        <f>"02"</f>
        <v>02</v>
      </c>
      <c r="F232" s="4">
        <v>18</v>
      </c>
      <c r="G232" s="4" t="s">
        <v>14</v>
      </c>
      <c r="H232" s="4"/>
      <c r="I232" s="4" t="s">
        <v>16</v>
      </c>
      <c r="J232" s="17"/>
      <c r="K232" s="5" t="s">
        <v>387</v>
      </c>
      <c r="L232" s="4">
        <v>1987</v>
      </c>
      <c r="M232" s="4" t="s">
        <v>48</v>
      </c>
      <c r="N232" s="4" t="s">
        <v>22</v>
      </c>
    </row>
    <row r="233" spans="1:14" ht="60">
      <c r="A233" s="4" t="str">
        <f t="shared" si="9"/>
        <v>2023-06-02</v>
      </c>
      <c r="B233" s="4" t="str">
        <f>"1700"</f>
        <v>1700</v>
      </c>
      <c r="C233" s="5" t="s">
        <v>148</v>
      </c>
      <c r="D233" s="5" t="s">
        <v>483</v>
      </c>
      <c r="E233" s="4" t="str">
        <f>"2020"</f>
        <v>2020</v>
      </c>
      <c r="F233" s="4">
        <v>7</v>
      </c>
      <c r="G233" s="4" t="s">
        <v>19</v>
      </c>
      <c r="H233" s="4"/>
      <c r="I233" s="4" t="s">
        <v>16</v>
      </c>
      <c r="J233" s="17"/>
      <c r="K233" s="5" t="s">
        <v>388</v>
      </c>
      <c r="L233" s="4">
        <v>2021</v>
      </c>
      <c r="M233" s="4" t="s">
        <v>17</v>
      </c>
      <c r="N233" s="4"/>
    </row>
    <row r="234" spans="1:14" ht="60">
      <c r="A234" s="4" t="str">
        <f t="shared" si="9"/>
        <v>2023-06-02</v>
      </c>
      <c r="B234" s="4" t="str">
        <f>"1715"</f>
        <v>1715</v>
      </c>
      <c r="C234" s="5" t="s">
        <v>151</v>
      </c>
      <c r="D234" s="5" t="s">
        <v>390</v>
      </c>
      <c r="E234" s="4" t="str">
        <f>"2018"</f>
        <v>2018</v>
      </c>
      <c r="F234" s="4">
        <v>5</v>
      </c>
      <c r="G234" s="4" t="s">
        <v>19</v>
      </c>
      <c r="H234" s="4"/>
      <c r="I234" s="4" t="s">
        <v>16</v>
      </c>
      <c r="J234" s="17"/>
      <c r="K234" s="5" t="s">
        <v>389</v>
      </c>
      <c r="L234" s="4">
        <v>2018</v>
      </c>
      <c r="M234" s="4" t="s">
        <v>17</v>
      </c>
      <c r="N234" s="4"/>
    </row>
    <row r="235" spans="1:14" ht="60">
      <c r="A235" s="4" t="str">
        <f t="shared" si="9"/>
        <v>2023-06-02</v>
      </c>
      <c r="B235" s="4" t="str">
        <f>"1730"</f>
        <v>1730</v>
      </c>
      <c r="C235" s="5" t="s">
        <v>391</v>
      </c>
      <c r="D235" s="5"/>
      <c r="E235" s="4" t="str">
        <f>"2023"</f>
        <v>2023</v>
      </c>
      <c r="F235" s="4">
        <v>20</v>
      </c>
      <c r="G235" s="4" t="s">
        <v>58</v>
      </c>
      <c r="H235" s="4"/>
      <c r="I235" s="4" t="s">
        <v>16</v>
      </c>
      <c r="J235" s="17"/>
      <c r="K235" s="5" t="s">
        <v>392</v>
      </c>
      <c r="L235" s="4">
        <v>2023</v>
      </c>
      <c r="M235" s="4" t="s">
        <v>17</v>
      </c>
      <c r="N235" s="4"/>
    </row>
    <row r="236" spans="1:14" ht="60">
      <c r="A236" s="4" t="str">
        <f t="shared" si="9"/>
        <v>2023-06-02</v>
      </c>
      <c r="B236" s="4" t="str">
        <f>"1800"</f>
        <v>1800</v>
      </c>
      <c r="C236" s="5" t="s">
        <v>157</v>
      </c>
      <c r="D236" s="5" t="s">
        <v>394</v>
      </c>
      <c r="E236" s="4" t="str">
        <f>"02"</f>
        <v>02</v>
      </c>
      <c r="F236" s="4">
        <v>6</v>
      </c>
      <c r="G236" s="4" t="s">
        <v>19</v>
      </c>
      <c r="H236" s="4"/>
      <c r="I236" s="4" t="s">
        <v>16</v>
      </c>
      <c r="J236" s="17"/>
      <c r="K236" s="5" t="s">
        <v>393</v>
      </c>
      <c r="L236" s="4">
        <v>2020</v>
      </c>
      <c r="M236" s="4" t="s">
        <v>17</v>
      </c>
      <c r="N236" s="4"/>
    </row>
    <row r="237" spans="1:68" s="14" customFormat="1" ht="60">
      <c r="A237" s="18" t="str">
        <f t="shared" si="9"/>
        <v>2023-06-02</v>
      </c>
      <c r="B237" s="18" t="str">
        <f>"1840"</f>
        <v>1840</v>
      </c>
      <c r="C237" s="15" t="s">
        <v>395</v>
      </c>
      <c r="D237" s="15" t="s">
        <v>396</v>
      </c>
      <c r="E237" s="18" t="str">
        <f>"01"</f>
        <v>01</v>
      </c>
      <c r="F237" s="18">
        <v>4</v>
      </c>
      <c r="G237" s="18"/>
      <c r="H237" s="18"/>
      <c r="I237" s="18"/>
      <c r="J237" s="13" t="s">
        <v>458</v>
      </c>
      <c r="K237" s="15" t="s">
        <v>491</v>
      </c>
      <c r="L237" s="18">
        <v>2016</v>
      </c>
      <c r="M237" s="18" t="s">
        <v>27</v>
      </c>
      <c r="N237" s="18"/>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row>
    <row r="238" spans="1:68" s="14" customFormat="1" ht="60">
      <c r="A238" s="18" t="str">
        <f t="shared" si="9"/>
        <v>2023-06-02</v>
      </c>
      <c r="B238" s="18" t="str">
        <f>"1930"</f>
        <v>1930</v>
      </c>
      <c r="C238" s="15" t="s">
        <v>397</v>
      </c>
      <c r="D238" s="15" t="s">
        <v>484</v>
      </c>
      <c r="E238" s="18" t="str">
        <f>"01"</f>
        <v>01</v>
      </c>
      <c r="F238" s="18">
        <v>4</v>
      </c>
      <c r="G238" s="18" t="s">
        <v>92</v>
      </c>
      <c r="H238" s="18"/>
      <c r="I238" s="18"/>
      <c r="J238" s="13" t="s">
        <v>468</v>
      </c>
      <c r="K238" s="15" t="s">
        <v>492</v>
      </c>
      <c r="L238" s="18">
        <v>2022</v>
      </c>
      <c r="M238" s="18" t="s">
        <v>132</v>
      </c>
      <c r="N238" s="18"/>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row>
    <row r="239" spans="1:68" s="14" customFormat="1" ht="60">
      <c r="A239" s="18" t="str">
        <f t="shared" si="9"/>
        <v>2023-06-02</v>
      </c>
      <c r="B239" s="18" t="str">
        <f>"2000"</f>
        <v>2000</v>
      </c>
      <c r="C239" s="15" t="s">
        <v>398</v>
      </c>
      <c r="D239" s="15" t="s">
        <v>38</v>
      </c>
      <c r="E239" s="18" t="str">
        <f>" "</f>
        <v> </v>
      </c>
      <c r="F239" s="18">
        <v>0</v>
      </c>
      <c r="G239" s="18" t="s">
        <v>92</v>
      </c>
      <c r="H239" s="18" t="s">
        <v>399</v>
      </c>
      <c r="I239" s="18" t="s">
        <v>16</v>
      </c>
      <c r="J239" s="13" t="s">
        <v>469</v>
      </c>
      <c r="K239" s="15" t="s">
        <v>400</v>
      </c>
      <c r="L239" s="18">
        <v>2001</v>
      </c>
      <c r="M239" s="18" t="s">
        <v>17</v>
      </c>
      <c r="N239" s="18" t="s">
        <v>22</v>
      </c>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row>
    <row r="240" spans="1:68" s="14" customFormat="1" ht="60">
      <c r="A240" s="18" t="str">
        <f t="shared" si="9"/>
        <v>2023-06-02</v>
      </c>
      <c r="B240" s="18" t="str">
        <f>"2135"</f>
        <v>2135</v>
      </c>
      <c r="C240" s="15" t="s">
        <v>401</v>
      </c>
      <c r="D240" s="15"/>
      <c r="E240" s="18" t="str">
        <f>" "</f>
        <v> </v>
      </c>
      <c r="F240" s="18">
        <v>0</v>
      </c>
      <c r="G240" s="18" t="s">
        <v>19</v>
      </c>
      <c r="H240" s="18"/>
      <c r="I240" s="18" t="s">
        <v>16</v>
      </c>
      <c r="J240" s="13" t="s">
        <v>459</v>
      </c>
      <c r="K240" s="15" t="s">
        <v>402</v>
      </c>
      <c r="L240" s="18">
        <v>1989</v>
      </c>
      <c r="M240" s="18" t="s">
        <v>17</v>
      </c>
      <c r="N240" s="18" t="s">
        <v>22</v>
      </c>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row>
    <row r="241" spans="1:68" s="14" customFormat="1" ht="60">
      <c r="A241" s="18" t="str">
        <f t="shared" si="9"/>
        <v>2023-06-02</v>
      </c>
      <c r="B241" s="18" t="str">
        <f>"2235"</f>
        <v>2235</v>
      </c>
      <c r="C241" s="15" t="s">
        <v>403</v>
      </c>
      <c r="D241" s="15"/>
      <c r="E241" s="18" t="str">
        <f>" "</f>
        <v> </v>
      </c>
      <c r="F241" s="18">
        <v>0</v>
      </c>
      <c r="G241" s="18" t="s">
        <v>14</v>
      </c>
      <c r="H241" s="18" t="s">
        <v>404</v>
      </c>
      <c r="I241" s="18" t="s">
        <v>16</v>
      </c>
      <c r="J241" s="13" t="s">
        <v>470</v>
      </c>
      <c r="K241" s="15" t="s">
        <v>405</v>
      </c>
      <c r="L241" s="18">
        <v>2013</v>
      </c>
      <c r="M241" s="18" t="s">
        <v>17</v>
      </c>
      <c r="N241" s="18"/>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row>
    <row r="242" spans="1:14" ht="60">
      <c r="A242" s="4" t="str">
        <f t="shared" si="9"/>
        <v>2023-06-02</v>
      </c>
      <c r="B242" s="4" t="str">
        <f>"2415"</f>
        <v>2415</v>
      </c>
      <c r="C242" s="5" t="s">
        <v>406</v>
      </c>
      <c r="D242" s="5"/>
      <c r="E242" s="4" t="str">
        <f>" "</f>
        <v> </v>
      </c>
      <c r="F242" s="4">
        <v>0</v>
      </c>
      <c r="G242" s="4" t="s">
        <v>19</v>
      </c>
      <c r="H242" s="4"/>
      <c r="I242" s="4" t="s">
        <v>16</v>
      </c>
      <c r="J242" s="17"/>
      <c r="K242" s="5" t="s">
        <v>407</v>
      </c>
      <c r="L242" s="4">
        <v>1989</v>
      </c>
      <c r="M242" s="4" t="s">
        <v>17</v>
      </c>
      <c r="N242" s="4" t="s">
        <v>22</v>
      </c>
    </row>
    <row r="243" spans="1:14" ht="75">
      <c r="A243" s="4" t="str">
        <f t="shared" si="9"/>
        <v>2023-06-02</v>
      </c>
      <c r="B243" s="4" t="str">
        <f>"2500"</f>
        <v>2500</v>
      </c>
      <c r="C243" s="5" t="s">
        <v>13</v>
      </c>
      <c r="D243" s="5"/>
      <c r="E243" s="4" t="str">
        <f aca="true" t="shared" si="10" ref="E243:E252">"02"</f>
        <v>02</v>
      </c>
      <c r="F243" s="4">
        <v>3</v>
      </c>
      <c r="G243" s="4" t="s">
        <v>14</v>
      </c>
      <c r="H243" s="4" t="s">
        <v>203</v>
      </c>
      <c r="I243" s="4" t="s">
        <v>16</v>
      </c>
      <c r="J243" s="17"/>
      <c r="K243" s="5" t="s">
        <v>290</v>
      </c>
      <c r="L243" s="4">
        <v>2011</v>
      </c>
      <c r="M243" s="4" t="s">
        <v>17</v>
      </c>
      <c r="N243" s="4"/>
    </row>
    <row r="244" spans="1:14" ht="75">
      <c r="A244" s="4" t="str">
        <f t="shared" si="9"/>
        <v>2023-06-02</v>
      </c>
      <c r="B244" s="4" t="str">
        <f>"2600"</f>
        <v>2600</v>
      </c>
      <c r="C244" s="5" t="s">
        <v>13</v>
      </c>
      <c r="D244" s="5"/>
      <c r="E244" s="4" t="str">
        <f t="shared" si="10"/>
        <v>02</v>
      </c>
      <c r="F244" s="4">
        <v>3</v>
      </c>
      <c r="G244" s="4" t="s">
        <v>14</v>
      </c>
      <c r="H244" s="4" t="s">
        <v>203</v>
      </c>
      <c r="I244" s="4" t="s">
        <v>16</v>
      </c>
      <c r="J244" s="17"/>
      <c r="K244" s="5" t="s">
        <v>290</v>
      </c>
      <c r="L244" s="4">
        <v>2011</v>
      </c>
      <c r="M244" s="4" t="s">
        <v>17</v>
      </c>
      <c r="N244" s="4"/>
    </row>
    <row r="245" spans="1:14" ht="75">
      <c r="A245" s="4" t="str">
        <f t="shared" si="9"/>
        <v>2023-06-02</v>
      </c>
      <c r="B245" s="4" t="str">
        <f>"2700"</f>
        <v>2700</v>
      </c>
      <c r="C245" s="5" t="s">
        <v>13</v>
      </c>
      <c r="D245" s="5"/>
      <c r="E245" s="4" t="str">
        <f t="shared" si="10"/>
        <v>02</v>
      </c>
      <c r="F245" s="4">
        <v>3</v>
      </c>
      <c r="G245" s="4" t="s">
        <v>14</v>
      </c>
      <c r="H245" s="4" t="s">
        <v>203</v>
      </c>
      <c r="I245" s="4" t="s">
        <v>16</v>
      </c>
      <c r="J245" s="17"/>
      <c r="K245" s="5" t="s">
        <v>290</v>
      </c>
      <c r="L245" s="4">
        <v>2011</v>
      </c>
      <c r="M245" s="4" t="s">
        <v>17</v>
      </c>
      <c r="N245" s="4"/>
    </row>
    <row r="246" spans="1:14" ht="75">
      <c r="A246" s="4" t="str">
        <f t="shared" si="9"/>
        <v>2023-06-02</v>
      </c>
      <c r="B246" s="4" t="str">
        <f>"2800"</f>
        <v>2800</v>
      </c>
      <c r="C246" s="5" t="s">
        <v>13</v>
      </c>
      <c r="D246" s="5"/>
      <c r="E246" s="4" t="str">
        <f t="shared" si="10"/>
        <v>02</v>
      </c>
      <c r="F246" s="4">
        <v>3</v>
      </c>
      <c r="G246" s="4" t="s">
        <v>14</v>
      </c>
      <c r="H246" s="4" t="s">
        <v>203</v>
      </c>
      <c r="I246" s="4" t="s">
        <v>16</v>
      </c>
      <c r="J246" s="17"/>
      <c r="K246" s="5" t="s">
        <v>290</v>
      </c>
      <c r="L246" s="4">
        <v>2011</v>
      </c>
      <c r="M246" s="4" t="s">
        <v>17</v>
      </c>
      <c r="N246" s="4"/>
    </row>
    <row r="247" spans="1:14" ht="75">
      <c r="A247" s="4" t="str">
        <f aca="true" t="shared" si="11" ref="A247:A279">"2023-06-03"</f>
        <v>2023-06-03</v>
      </c>
      <c r="B247" s="4" t="str">
        <f>"0500"</f>
        <v>0500</v>
      </c>
      <c r="C247" s="5" t="s">
        <v>13</v>
      </c>
      <c r="D247" s="5"/>
      <c r="E247" s="4" t="str">
        <f t="shared" si="10"/>
        <v>02</v>
      </c>
      <c r="F247" s="4">
        <v>3</v>
      </c>
      <c r="G247" s="4" t="s">
        <v>14</v>
      </c>
      <c r="H247" s="4" t="s">
        <v>203</v>
      </c>
      <c r="I247" s="4" t="s">
        <v>16</v>
      </c>
      <c r="J247" s="17"/>
      <c r="K247" s="5" t="s">
        <v>290</v>
      </c>
      <c r="L247" s="4">
        <v>2011</v>
      </c>
      <c r="M247" s="4" t="s">
        <v>17</v>
      </c>
      <c r="N247" s="4"/>
    </row>
    <row r="248" spans="1:14" ht="30">
      <c r="A248" s="4" t="str">
        <f t="shared" si="11"/>
        <v>2023-06-03</v>
      </c>
      <c r="B248" s="4" t="str">
        <f>"0600"</f>
        <v>0600</v>
      </c>
      <c r="C248" s="5" t="s">
        <v>18</v>
      </c>
      <c r="D248" s="5" t="s">
        <v>408</v>
      </c>
      <c r="E248" s="4" t="str">
        <f t="shared" si="10"/>
        <v>02</v>
      </c>
      <c r="F248" s="4">
        <v>9</v>
      </c>
      <c r="G248" s="4" t="s">
        <v>14</v>
      </c>
      <c r="H248" s="4"/>
      <c r="I248" s="4" t="s">
        <v>16</v>
      </c>
      <c r="J248" s="17"/>
      <c r="K248" s="5" t="s">
        <v>20</v>
      </c>
      <c r="L248" s="4">
        <v>2019</v>
      </c>
      <c r="M248" s="4" t="s">
        <v>17</v>
      </c>
      <c r="N248" s="4"/>
    </row>
    <row r="249" spans="1:14" ht="30">
      <c r="A249" s="4" t="str">
        <f t="shared" si="11"/>
        <v>2023-06-03</v>
      </c>
      <c r="B249" s="4" t="str">
        <f>"0625"</f>
        <v>0625</v>
      </c>
      <c r="C249" s="5" t="s">
        <v>18</v>
      </c>
      <c r="D249" s="5" t="s">
        <v>21</v>
      </c>
      <c r="E249" s="4" t="str">
        <f t="shared" si="10"/>
        <v>02</v>
      </c>
      <c r="F249" s="4">
        <v>10</v>
      </c>
      <c r="G249" s="4" t="s">
        <v>19</v>
      </c>
      <c r="H249" s="4"/>
      <c r="I249" s="4" t="s">
        <v>16</v>
      </c>
      <c r="J249" s="17"/>
      <c r="K249" s="5" t="s">
        <v>20</v>
      </c>
      <c r="L249" s="4">
        <v>2019</v>
      </c>
      <c r="M249" s="4" t="s">
        <v>17</v>
      </c>
      <c r="N249" s="4"/>
    </row>
    <row r="250" spans="1:14" ht="45">
      <c r="A250" s="4" t="str">
        <f t="shared" si="11"/>
        <v>2023-06-03</v>
      </c>
      <c r="B250" s="4" t="str">
        <f>"0650"</f>
        <v>0650</v>
      </c>
      <c r="C250" s="5" t="s">
        <v>24</v>
      </c>
      <c r="D250" s="5" t="s">
        <v>410</v>
      </c>
      <c r="E250" s="4" t="str">
        <f t="shared" si="10"/>
        <v>02</v>
      </c>
      <c r="F250" s="4">
        <v>12</v>
      </c>
      <c r="G250" s="4" t="s">
        <v>19</v>
      </c>
      <c r="H250" s="4"/>
      <c r="I250" s="4" t="s">
        <v>16</v>
      </c>
      <c r="J250" s="17"/>
      <c r="K250" s="5" t="s">
        <v>409</v>
      </c>
      <c r="L250" s="4">
        <v>2018</v>
      </c>
      <c r="M250" s="4" t="s">
        <v>27</v>
      </c>
      <c r="N250" s="4"/>
    </row>
    <row r="251" spans="1:14" ht="75">
      <c r="A251" s="4" t="str">
        <f t="shared" si="11"/>
        <v>2023-06-03</v>
      </c>
      <c r="B251" s="4" t="str">
        <f>"0715"</f>
        <v>0715</v>
      </c>
      <c r="C251" s="5" t="s">
        <v>139</v>
      </c>
      <c r="D251" s="5" t="s">
        <v>382</v>
      </c>
      <c r="E251" s="4" t="str">
        <f t="shared" si="10"/>
        <v>02</v>
      </c>
      <c r="F251" s="4">
        <v>5</v>
      </c>
      <c r="G251" s="4" t="s">
        <v>19</v>
      </c>
      <c r="H251" s="4"/>
      <c r="I251" s="4" t="s">
        <v>16</v>
      </c>
      <c r="J251" s="17"/>
      <c r="K251" s="5" t="s">
        <v>381</v>
      </c>
      <c r="L251" s="4">
        <v>2018</v>
      </c>
      <c r="M251" s="4" t="s">
        <v>17</v>
      </c>
      <c r="N251" s="4"/>
    </row>
    <row r="252" spans="1:14" ht="30">
      <c r="A252" s="4" t="str">
        <f t="shared" si="11"/>
        <v>2023-06-03</v>
      </c>
      <c r="B252" s="4" t="str">
        <f>"0730"</f>
        <v>0730</v>
      </c>
      <c r="C252" s="5" t="s">
        <v>31</v>
      </c>
      <c r="D252" s="5"/>
      <c r="E252" s="4" t="str">
        <f t="shared" si="10"/>
        <v>02</v>
      </c>
      <c r="F252" s="4">
        <v>2</v>
      </c>
      <c r="G252" s="4" t="s">
        <v>19</v>
      </c>
      <c r="H252" s="4"/>
      <c r="I252" s="4" t="s">
        <v>16</v>
      </c>
      <c r="J252" s="17"/>
      <c r="K252" s="5" t="s">
        <v>353</v>
      </c>
      <c r="L252" s="4">
        <v>2011</v>
      </c>
      <c r="M252" s="4" t="s">
        <v>17</v>
      </c>
      <c r="N252" s="4"/>
    </row>
    <row r="253" spans="1:14" ht="60">
      <c r="A253" s="4" t="str">
        <f t="shared" si="11"/>
        <v>2023-06-03</v>
      </c>
      <c r="B253" s="4" t="str">
        <f>"0755"</f>
        <v>0755</v>
      </c>
      <c r="C253" s="5" t="s">
        <v>411</v>
      </c>
      <c r="D253" s="5"/>
      <c r="E253" s="4" t="str">
        <f>" "</f>
        <v> </v>
      </c>
      <c r="F253" s="4">
        <v>0</v>
      </c>
      <c r="G253" s="4" t="s">
        <v>19</v>
      </c>
      <c r="H253" s="4"/>
      <c r="I253" s="4" t="s">
        <v>16</v>
      </c>
      <c r="J253" s="17"/>
      <c r="K253" s="5" t="s">
        <v>412</v>
      </c>
      <c r="L253" s="4">
        <v>2021</v>
      </c>
      <c r="M253" s="4" t="s">
        <v>17</v>
      </c>
      <c r="N253" s="4"/>
    </row>
    <row r="254" spans="1:14" ht="45">
      <c r="A254" s="4" t="str">
        <f t="shared" si="11"/>
        <v>2023-06-03</v>
      </c>
      <c r="B254" s="4" t="str">
        <f>"0805"</f>
        <v>0805</v>
      </c>
      <c r="C254" s="5" t="s">
        <v>413</v>
      </c>
      <c r="D254" s="5" t="s">
        <v>415</v>
      </c>
      <c r="E254" s="4" t="str">
        <f>"01"</f>
        <v>01</v>
      </c>
      <c r="F254" s="4">
        <v>41</v>
      </c>
      <c r="G254" s="4" t="s">
        <v>19</v>
      </c>
      <c r="H254" s="4"/>
      <c r="I254" s="4" t="s">
        <v>16</v>
      </c>
      <c r="J254" s="17"/>
      <c r="K254" s="5" t="s">
        <v>414</v>
      </c>
      <c r="L254" s="4">
        <v>2020</v>
      </c>
      <c r="M254" s="4" t="s">
        <v>27</v>
      </c>
      <c r="N254" s="4"/>
    </row>
    <row r="255" spans="1:14" ht="45">
      <c r="A255" s="4" t="str">
        <f t="shared" si="11"/>
        <v>2023-06-03</v>
      </c>
      <c r="B255" s="4" t="str">
        <f>"0815"</f>
        <v>0815</v>
      </c>
      <c r="C255" s="5" t="s">
        <v>188</v>
      </c>
      <c r="D255" s="5" t="s">
        <v>417</v>
      </c>
      <c r="E255" s="4" t="str">
        <f>"02"</f>
        <v>02</v>
      </c>
      <c r="F255" s="4">
        <v>9</v>
      </c>
      <c r="G255" s="4" t="s">
        <v>19</v>
      </c>
      <c r="H255" s="4"/>
      <c r="I255" s="4" t="s">
        <v>16</v>
      </c>
      <c r="J255" s="17"/>
      <c r="K255" s="5" t="s">
        <v>416</v>
      </c>
      <c r="L255" s="4">
        <v>2021</v>
      </c>
      <c r="M255" s="4" t="s">
        <v>45</v>
      </c>
      <c r="N255" s="4"/>
    </row>
    <row r="256" spans="1:14" ht="45">
      <c r="A256" s="4" t="str">
        <f t="shared" si="11"/>
        <v>2023-06-03</v>
      </c>
      <c r="B256" s="4" t="str">
        <f>"0820"</f>
        <v>0820</v>
      </c>
      <c r="C256" s="5" t="s">
        <v>46</v>
      </c>
      <c r="D256" s="5" t="s">
        <v>419</v>
      </c>
      <c r="E256" s="4" t="str">
        <f>"01"</f>
        <v>01</v>
      </c>
      <c r="F256" s="4">
        <v>2</v>
      </c>
      <c r="G256" s="4" t="s">
        <v>19</v>
      </c>
      <c r="H256" s="4"/>
      <c r="I256" s="4" t="s">
        <v>16</v>
      </c>
      <c r="J256" s="17"/>
      <c r="K256" s="5" t="s">
        <v>418</v>
      </c>
      <c r="L256" s="4">
        <v>1985</v>
      </c>
      <c r="M256" s="4" t="s">
        <v>48</v>
      </c>
      <c r="N256" s="4" t="s">
        <v>22</v>
      </c>
    </row>
    <row r="257" spans="1:14" ht="60">
      <c r="A257" s="4" t="str">
        <f t="shared" si="11"/>
        <v>2023-06-03</v>
      </c>
      <c r="B257" s="4" t="str">
        <f>"0845"</f>
        <v>0845</v>
      </c>
      <c r="C257" s="5" t="s">
        <v>49</v>
      </c>
      <c r="D257" s="5" t="s">
        <v>421</v>
      </c>
      <c r="E257" s="4" t="str">
        <f>"03"</f>
        <v>03</v>
      </c>
      <c r="F257" s="4">
        <v>1</v>
      </c>
      <c r="G257" s="4" t="s">
        <v>14</v>
      </c>
      <c r="H257" s="4" t="s">
        <v>50</v>
      </c>
      <c r="I257" s="4" t="s">
        <v>16</v>
      </c>
      <c r="J257" s="17"/>
      <c r="K257" s="5" t="s">
        <v>420</v>
      </c>
      <c r="L257" s="4">
        <v>2015</v>
      </c>
      <c r="M257" s="4" t="s">
        <v>17</v>
      </c>
      <c r="N257" s="4"/>
    </row>
    <row r="258" spans="1:14" ht="45">
      <c r="A258" s="4" t="str">
        <f t="shared" si="11"/>
        <v>2023-06-03</v>
      </c>
      <c r="B258" s="4" t="str">
        <f>"0910"</f>
        <v>0910</v>
      </c>
      <c r="C258" s="5" t="s">
        <v>53</v>
      </c>
      <c r="D258" s="5" t="s">
        <v>423</v>
      </c>
      <c r="E258" s="4" t="str">
        <f>"04"</f>
        <v>04</v>
      </c>
      <c r="F258" s="4">
        <v>8</v>
      </c>
      <c r="G258" s="4" t="s">
        <v>19</v>
      </c>
      <c r="H258" s="4"/>
      <c r="I258" s="4" t="s">
        <v>16</v>
      </c>
      <c r="J258" s="17"/>
      <c r="K258" s="5" t="s">
        <v>422</v>
      </c>
      <c r="L258" s="4">
        <v>2020</v>
      </c>
      <c r="M258" s="4" t="s">
        <v>27</v>
      </c>
      <c r="N258" s="4"/>
    </row>
    <row r="259" spans="1:14" ht="30">
      <c r="A259" s="4" t="str">
        <f t="shared" si="11"/>
        <v>2023-06-03</v>
      </c>
      <c r="B259" s="4" t="str">
        <f>"0935"</f>
        <v>0935</v>
      </c>
      <c r="C259" s="5" t="s">
        <v>53</v>
      </c>
      <c r="D259" s="5" t="s">
        <v>425</v>
      </c>
      <c r="E259" s="4" t="str">
        <f>"04"</f>
        <v>04</v>
      </c>
      <c r="F259" s="4">
        <v>9</v>
      </c>
      <c r="G259" s="4" t="s">
        <v>19</v>
      </c>
      <c r="H259" s="4"/>
      <c r="I259" s="4" t="s">
        <v>16</v>
      </c>
      <c r="J259" s="17"/>
      <c r="K259" s="5" t="s">
        <v>424</v>
      </c>
      <c r="L259" s="4">
        <v>2020</v>
      </c>
      <c r="M259" s="4" t="s">
        <v>27</v>
      </c>
      <c r="N259" s="4"/>
    </row>
    <row r="260" spans="1:14" ht="75">
      <c r="A260" s="4" t="str">
        <f t="shared" si="11"/>
        <v>2023-06-03</v>
      </c>
      <c r="B260" s="4" t="str">
        <f>"1000"</f>
        <v>1000</v>
      </c>
      <c r="C260" s="5" t="s">
        <v>426</v>
      </c>
      <c r="D260" s="5" t="s">
        <v>38</v>
      </c>
      <c r="E260" s="4" t="str">
        <f>" "</f>
        <v> </v>
      </c>
      <c r="F260" s="4">
        <v>0</v>
      </c>
      <c r="G260" s="4" t="s">
        <v>14</v>
      </c>
      <c r="H260" s="4"/>
      <c r="I260" s="4" t="s">
        <v>16</v>
      </c>
      <c r="J260" s="17"/>
      <c r="K260" s="5" t="s">
        <v>427</v>
      </c>
      <c r="L260" s="4">
        <v>2000</v>
      </c>
      <c r="M260" s="4" t="s">
        <v>17</v>
      </c>
      <c r="N260" s="4"/>
    </row>
    <row r="261" spans="1:14" ht="60">
      <c r="A261" s="4" t="str">
        <f t="shared" si="11"/>
        <v>2023-06-03</v>
      </c>
      <c r="B261" s="4" t="str">
        <f>"1135"</f>
        <v>1135</v>
      </c>
      <c r="C261" s="5" t="s">
        <v>428</v>
      </c>
      <c r="D261" s="5" t="s">
        <v>38</v>
      </c>
      <c r="E261" s="4" t="str">
        <f>" "</f>
        <v> </v>
      </c>
      <c r="F261" s="4">
        <v>0</v>
      </c>
      <c r="G261" s="4" t="s">
        <v>14</v>
      </c>
      <c r="H261" s="4" t="s">
        <v>173</v>
      </c>
      <c r="I261" s="4" t="s">
        <v>16</v>
      </c>
      <c r="J261" s="17"/>
      <c r="K261" s="5" t="s">
        <v>429</v>
      </c>
      <c r="L261" s="4">
        <v>2010</v>
      </c>
      <c r="M261" s="4" t="s">
        <v>34</v>
      </c>
      <c r="N261" s="4"/>
    </row>
    <row r="262" spans="1:14" ht="60">
      <c r="A262" s="4" t="str">
        <f t="shared" si="11"/>
        <v>2023-06-03</v>
      </c>
      <c r="B262" s="4" t="str">
        <f>"1310"</f>
        <v>1310</v>
      </c>
      <c r="C262" s="5" t="s">
        <v>395</v>
      </c>
      <c r="D262" s="5" t="s">
        <v>396</v>
      </c>
      <c r="E262" s="4" t="str">
        <f>"01"</f>
        <v>01</v>
      </c>
      <c r="F262" s="4">
        <v>4</v>
      </c>
      <c r="G262" s="4"/>
      <c r="H262" s="4"/>
      <c r="I262" s="4" t="s">
        <v>16</v>
      </c>
      <c r="J262" s="17"/>
      <c r="K262" s="5" t="s">
        <v>491</v>
      </c>
      <c r="L262" s="4">
        <v>2016</v>
      </c>
      <c r="M262" s="4" t="s">
        <v>27</v>
      </c>
      <c r="N262" s="4"/>
    </row>
    <row r="263" spans="1:14" ht="60">
      <c r="A263" s="4" t="str">
        <f t="shared" si="11"/>
        <v>2023-06-03</v>
      </c>
      <c r="B263" s="4" t="str">
        <f>"1400"</f>
        <v>1400</v>
      </c>
      <c r="C263" s="5" t="s">
        <v>401</v>
      </c>
      <c r="D263" s="5"/>
      <c r="E263" s="4" t="str">
        <f>" "</f>
        <v> </v>
      </c>
      <c r="F263" s="4">
        <v>0</v>
      </c>
      <c r="G263" s="4" t="s">
        <v>19</v>
      </c>
      <c r="H263" s="4"/>
      <c r="I263" s="4" t="s">
        <v>16</v>
      </c>
      <c r="J263" s="17"/>
      <c r="K263" s="5" t="s">
        <v>402</v>
      </c>
      <c r="L263" s="4">
        <v>1989</v>
      </c>
      <c r="M263" s="4" t="s">
        <v>17</v>
      </c>
      <c r="N263" s="4" t="s">
        <v>22</v>
      </c>
    </row>
    <row r="264" spans="1:14" ht="60">
      <c r="A264" s="4" t="str">
        <f t="shared" si="11"/>
        <v>2023-06-03</v>
      </c>
      <c r="B264" s="4" t="str">
        <f>"1500"</f>
        <v>1500</v>
      </c>
      <c r="C264" s="5" t="s">
        <v>253</v>
      </c>
      <c r="D264" s="5" t="s">
        <v>255</v>
      </c>
      <c r="E264" s="4" t="str">
        <f>"02"</f>
        <v>02</v>
      </c>
      <c r="F264" s="4">
        <v>0</v>
      </c>
      <c r="G264" s="4" t="s">
        <v>14</v>
      </c>
      <c r="H264" s="4"/>
      <c r="I264" s="4" t="s">
        <v>16</v>
      </c>
      <c r="J264" s="17"/>
      <c r="K264" s="5" t="s">
        <v>254</v>
      </c>
      <c r="L264" s="4">
        <v>2017</v>
      </c>
      <c r="M264" s="4" t="s">
        <v>17</v>
      </c>
      <c r="N264" s="4"/>
    </row>
    <row r="265" spans="1:14" ht="75">
      <c r="A265" s="4" t="str">
        <f t="shared" si="11"/>
        <v>2023-06-03</v>
      </c>
      <c r="B265" s="4" t="str">
        <f>"1530"</f>
        <v>1530</v>
      </c>
      <c r="C265" s="5" t="s">
        <v>430</v>
      </c>
      <c r="D265" s="5" t="s">
        <v>432</v>
      </c>
      <c r="E265" s="4" t="str">
        <f>"03"</f>
        <v>03</v>
      </c>
      <c r="F265" s="4">
        <v>14</v>
      </c>
      <c r="G265" s="4" t="s">
        <v>19</v>
      </c>
      <c r="H265" s="4"/>
      <c r="I265" s="4" t="s">
        <v>16</v>
      </c>
      <c r="J265" s="17"/>
      <c r="K265" s="5" t="s">
        <v>431</v>
      </c>
      <c r="L265" s="4">
        <v>2019</v>
      </c>
      <c r="M265" s="4" t="s">
        <v>17</v>
      </c>
      <c r="N265" s="4"/>
    </row>
    <row r="266" spans="1:14" ht="75">
      <c r="A266" s="4" t="str">
        <f t="shared" si="11"/>
        <v>2023-06-03</v>
      </c>
      <c r="B266" s="4" t="str">
        <f>"1630"</f>
        <v>1630</v>
      </c>
      <c r="C266" s="5" t="s">
        <v>433</v>
      </c>
      <c r="D266" s="5"/>
      <c r="E266" s="4" t="str">
        <f>"01"</f>
        <v>01</v>
      </c>
      <c r="F266" s="4">
        <v>1</v>
      </c>
      <c r="G266" s="4" t="s">
        <v>14</v>
      </c>
      <c r="H266" s="4" t="s">
        <v>93</v>
      </c>
      <c r="I266" s="4" t="s">
        <v>16</v>
      </c>
      <c r="J266" s="17"/>
      <c r="K266" s="5" t="s">
        <v>434</v>
      </c>
      <c r="L266" s="4">
        <v>2020</v>
      </c>
      <c r="M266" s="4" t="s">
        <v>17</v>
      </c>
      <c r="N266" s="4"/>
    </row>
    <row r="267" spans="1:14" ht="60">
      <c r="A267" s="4" t="str">
        <f t="shared" si="11"/>
        <v>2023-06-03</v>
      </c>
      <c r="B267" s="4" t="str">
        <f>"1730"</f>
        <v>1730</v>
      </c>
      <c r="C267" s="5" t="s">
        <v>435</v>
      </c>
      <c r="D267" s="5" t="s">
        <v>437</v>
      </c>
      <c r="E267" s="4" t="str">
        <f>"01"</f>
        <v>01</v>
      </c>
      <c r="F267" s="4">
        <v>8</v>
      </c>
      <c r="G267" s="4" t="s">
        <v>14</v>
      </c>
      <c r="H267" s="4"/>
      <c r="I267" s="4" t="s">
        <v>16</v>
      </c>
      <c r="J267" s="17"/>
      <c r="K267" s="5" t="s">
        <v>436</v>
      </c>
      <c r="L267" s="4">
        <v>2020</v>
      </c>
      <c r="M267" s="4" t="s">
        <v>27</v>
      </c>
      <c r="N267" s="4"/>
    </row>
    <row r="268" spans="1:14" ht="45">
      <c r="A268" s="4" t="str">
        <f t="shared" si="11"/>
        <v>2023-06-03</v>
      </c>
      <c r="B268" s="4" t="str">
        <f>"1800"</f>
        <v>1800</v>
      </c>
      <c r="C268" s="5" t="s">
        <v>438</v>
      </c>
      <c r="D268" s="5" t="s">
        <v>440</v>
      </c>
      <c r="E268" s="4" t="str">
        <f>"02"</f>
        <v>02</v>
      </c>
      <c r="F268" s="4">
        <v>3</v>
      </c>
      <c r="G268" s="4" t="s">
        <v>19</v>
      </c>
      <c r="H268" s="4"/>
      <c r="I268" s="4" t="s">
        <v>16</v>
      </c>
      <c r="J268" s="17"/>
      <c r="K268" s="5" t="s">
        <v>439</v>
      </c>
      <c r="L268" s="4">
        <v>2020</v>
      </c>
      <c r="M268" s="4" t="s">
        <v>132</v>
      </c>
      <c r="N268" s="4"/>
    </row>
    <row r="269" spans="1:14" ht="60">
      <c r="A269" s="4" t="str">
        <f t="shared" si="11"/>
        <v>2023-06-03</v>
      </c>
      <c r="B269" s="4" t="str">
        <f>"1850"</f>
        <v>1850</v>
      </c>
      <c r="C269" s="5" t="s">
        <v>86</v>
      </c>
      <c r="D269" s="5"/>
      <c r="E269" s="4" t="str">
        <f>"2023"</f>
        <v>2023</v>
      </c>
      <c r="F269" s="4">
        <v>104</v>
      </c>
      <c r="G269" s="4" t="s">
        <v>58</v>
      </c>
      <c r="H269" s="4"/>
      <c r="I269" s="4"/>
      <c r="J269" s="17"/>
      <c r="K269" s="5" t="s">
        <v>87</v>
      </c>
      <c r="L269" s="4">
        <v>2023</v>
      </c>
      <c r="M269" s="4" t="s">
        <v>17</v>
      </c>
      <c r="N269" s="4"/>
    </row>
    <row r="270" spans="1:14" ht="60">
      <c r="A270" s="4" t="str">
        <f t="shared" si="11"/>
        <v>2023-06-03</v>
      </c>
      <c r="B270" s="4" t="str">
        <f>"1900"</f>
        <v>1900</v>
      </c>
      <c r="C270" s="5" t="s">
        <v>441</v>
      </c>
      <c r="D270" s="5" t="s">
        <v>443</v>
      </c>
      <c r="E270" s="4" t="str">
        <f>"01"</f>
        <v>01</v>
      </c>
      <c r="F270" s="4">
        <v>10</v>
      </c>
      <c r="G270" s="4" t="s">
        <v>14</v>
      </c>
      <c r="H270" s="4"/>
      <c r="I270" s="4" t="s">
        <v>16</v>
      </c>
      <c r="J270" s="17"/>
      <c r="K270" s="5" t="s">
        <v>442</v>
      </c>
      <c r="L270" s="4">
        <v>2021</v>
      </c>
      <c r="M270" s="4" t="s">
        <v>27</v>
      </c>
      <c r="N270" s="4"/>
    </row>
    <row r="271" spans="1:68" s="14" customFormat="1" ht="60">
      <c r="A271" s="18" t="str">
        <f t="shared" si="11"/>
        <v>2023-06-03</v>
      </c>
      <c r="B271" s="18" t="str">
        <f>"1930"</f>
        <v>1930</v>
      </c>
      <c r="C271" s="15" t="s">
        <v>444</v>
      </c>
      <c r="D271" s="15" t="s">
        <v>444</v>
      </c>
      <c r="E271" s="18" t="str">
        <f>" "</f>
        <v> </v>
      </c>
      <c r="F271" s="18">
        <v>0</v>
      </c>
      <c r="G271" s="18" t="s">
        <v>14</v>
      </c>
      <c r="H271" s="18"/>
      <c r="I271" s="18" t="s">
        <v>16</v>
      </c>
      <c r="J271" s="13" t="s">
        <v>458</v>
      </c>
      <c r="K271" s="15" t="s">
        <v>445</v>
      </c>
      <c r="L271" s="18">
        <v>2013</v>
      </c>
      <c r="M271" s="18" t="s">
        <v>34</v>
      </c>
      <c r="N271" s="18" t="s">
        <v>22</v>
      </c>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row>
    <row r="272" spans="1:68" s="14" customFormat="1" ht="60">
      <c r="A272" s="18" t="str">
        <f t="shared" si="11"/>
        <v>2023-06-03</v>
      </c>
      <c r="B272" s="18" t="str">
        <f>"2030"</f>
        <v>2030</v>
      </c>
      <c r="C272" s="15" t="s">
        <v>446</v>
      </c>
      <c r="D272" s="15"/>
      <c r="E272" s="18" t="str">
        <f>"01"</f>
        <v>01</v>
      </c>
      <c r="F272" s="18">
        <v>10</v>
      </c>
      <c r="G272" s="18" t="s">
        <v>92</v>
      </c>
      <c r="H272" s="18" t="s">
        <v>447</v>
      </c>
      <c r="I272" s="18" t="s">
        <v>16</v>
      </c>
      <c r="J272" s="13" t="s">
        <v>462</v>
      </c>
      <c r="K272" s="15" t="s">
        <v>448</v>
      </c>
      <c r="L272" s="18">
        <v>2022</v>
      </c>
      <c r="M272" s="18" t="s">
        <v>17</v>
      </c>
      <c r="N272" s="18" t="s">
        <v>22</v>
      </c>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row>
    <row r="273" spans="1:68" s="14" customFormat="1" ht="60">
      <c r="A273" s="18" t="str">
        <f t="shared" si="11"/>
        <v>2023-06-03</v>
      </c>
      <c r="B273" s="18" t="str">
        <f>"2130"</f>
        <v>2130</v>
      </c>
      <c r="C273" s="15" t="s">
        <v>472</v>
      </c>
      <c r="D273" s="15" t="s">
        <v>38</v>
      </c>
      <c r="E273" s="18" t="str">
        <f>" "</f>
        <v> </v>
      </c>
      <c r="F273" s="18">
        <v>0</v>
      </c>
      <c r="G273" s="18"/>
      <c r="H273" s="18"/>
      <c r="I273" s="18"/>
      <c r="J273" s="13" t="s">
        <v>461</v>
      </c>
      <c r="K273" s="15" t="s">
        <v>493</v>
      </c>
      <c r="L273" s="18">
        <v>1999</v>
      </c>
      <c r="M273" s="18" t="s">
        <v>34</v>
      </c>
      <c r="N273" s="18"/>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row>
    <row r="274" spans="1:68" s="14" customFormat="1" ht="60">
      <c r="A274" s="18" t="str">
        <f t="shared" si="11"/>
        <v>2023-06-03</v>
      </c>
      <c r="B274" s="18" t="str">
        <f>"2330"</f>
        <v>2330</v>
      </c>
      <c r="C274" s="15" t="s">
        <v>449</v>
      </c>
      <c r="D274" s="15"/>
      <c r="E274" s="18" t="str">
        <f>" "</f>
        <v> </v>
      </c>
      <c r="F274" s="18">
        <v>0</v>
      </c>
      <c r="G274" s="18" t="s">
        <v>14</v>
      </c>
      <c r="H274" s="18" t="s">
        <v>93</v>
      </c>
      <c r="I274" s="18" t="s">
        <v>16</v>
      </c>
      <c r="J274" s="13" t="s">
        <v>462</v>
      </c>
      <c r="K274" s="15" t="s">
        <v>450</v>
      </c>
      <c r="L274" s="18">
        <v>2021</v>
      </c>
      <c r="M274" s="18" t="s">
        <v>17</v>
      </c>
      <c r="N274" s="18"/>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row>
    <row r="275" spans="1:14" ht="75">
      <c r="A275" s="4" t="str">
        <f t="shared" si="11"/>
        <v>2023-06-03</v>
      </c>
      <c r="B275" s="4" t="str">
        <f>"2400"</f>
        <v>2400</v>
      </c>
      <c r="C275" s="5" t="s">
        <v>13</v>
      </c>
      <c r="D275" s="5"/>
      <c r="E275" s="4" t="str">
        <f>"02"</f>
        <v>02</v>
      </c>
      <c r="F275" s="4">
        <v>4</v>
      </c>
      <c r="G275" s="4" t="s">
        <v>14</v>
      </c>
      <c r="H275" s="4" t="s">
        <v>203</v>
      </c>
      <c r="I275" s="4" t="s">
        <v>16</v>
      </c>
      <c r="J275" s="6"/>
      <c r="K275" s="5" t="s">
        <v>290</v>
      </c>
      <c r="L275" s="4">
        <v>2011</v>
      </c>
      <c r="M275" s="4" t="s">
        <v>17</v>
      </c>
      <c r="N275" s="4"/>
    </row>
    <row r="276" spans="1:14" ht="75">
      <c r="A276" s="4" t="str">
        <f t="shared" si="11"/>
        <v>2023-06-03</v>
      </c>
      <c r="B276" s="4" t="str">
        <f>"2500"</f>
        <v>2500</v>
      </c>
      <c r="C276" s="5" t="s">
        <v>13</v>
      </c>
      <c r="D276" s="5"/>
      <c r="E276" s="4" t="str">
        <f>"02"</f>
        <v>02</v>
      </c>
      <c r="F276" s="4">
        <v>4</v>
      </c>
      <c r="G276" s="4" t="s">
        <v>14</v>
      </c>
      <c r="H276" s="4" t="s">
        <v>203</v>
      </c>
      <c r="I276" s="4" t="s">
        <v>16</v>
      </c>
      <c r="J276" s="6"/>
      <c r="K276" s="5" t="s">
        <v>290</v>
      </c>
      <c r="L276" s="4">
        <v>2011</v>
      </c>
      <c r="M276" s="4" t="s">
        <v>17</v>
      </c>
      <c r="N276" s="4"/>
    </row>
    <row r="277" spans="1:14" ht="75">
      <c r="A277" s="4" t="str">
        <f t="shared" si="11"/>
        <v>2023-06-03</v>
      </c>
      <c r="B277" s="4" t="str">
        <f>"2600"</f>
        <v>2600</v>
      </c>
      <c r="C277" s="5" t="s">
        <v>13</v>
      </c>
      <c r="D277" s="5"/>
      <c r="E277" s="4" t="str">
        <f>"02"</f>
        <v>02</v>
      </c>
      <c r="F277" s="4">
        <v>4</v>
      </c>
      <c r="G277" s="4" t="s">
        <v>14</v>
      </c>
      <c r="H277" s="4" t="s">
        <v>203</v>
      </c>
      <c r="I277" s="4" t="s">
        <v>16</v>
      </c>
      <c r="J277" s="6"/>
      <c r="K277" s="5" t="s">
        <v>290</v>
      </c>
      <c r="L277" s="4">
        <v>2011</v>
      </c>
      <c r="M277" s="4" t="s">
        <v>17</v>
      </c>
      <c r="N277" s="4"/>
    </row>
    <row r="278" spans="1:14" ht="75">
      <c r="A278" s="4" t="str">
        <f t="shared" si="11"/>
        <v>2023-06-03</v>
      </c>
      <c r="B278" s="4" t="str">
        <f>"2700"</f>
        <v>2700</v>
      </c>
      <c r="C278" s="5" t="s">
        <v>13</v>
      </c>
      <c r="D278" s="5"/>
      <c r="E278" s="4" t="str">
        <f>"02"</f>
        <v>02</v>
      </c>
      <c r="F278" s="4">
        <v>4</v>
      </c>
      <c r="G278" s="4" t="s">
        <v>14</v>
      </c>
      <c r="H278" s="4" t="s">
        <v>203</v>
      </c>
      <c r="I278" s="4" t="s">
        <v>16</v>
      </c>
      <c r="J278" s="6"/>
      <c r="K278" s="5" t="s">
        <v>290</v>
      </c>
      <c r="L278" s="4">
        <v>2011</v>
      </c>
      <c r="M278" s="4" t="s">
        <v>17</v>
      </c>
      <c r="N278" s="4"/>
    </row>
    <row r="279" spans="1:14" ht="75">
      <c r="A279" s="4" t="str">
        <f t="shared" si="11"/>
        <v>2023-06-03</v>
      </c>
      <c r="B279" s="4" t="str">
        <f>"2800"</f>
        <v>2800</v>
      </c>
      <c r="C279" s="5" t="s">
        <v>13</v>
      </c>
      <c r="D279" s="5"/>
      <c r="E279" s="4" t="str">
        <f>"02"</f>
        <v>02</v>
      </c>
      <c r="F279" s="4">
        <v>4</v>
      </c>
      <c r="G279" s="4" t="s">
        <v>14</v>
      </c>
      <c r="H279" s="4" t="s">
        <v>203</v>
      </c>
      <c r="I279" s="4" t="s">
        <v>16</v>
      </c>
      <c r="J279" s="6"/>
      <c r="K279" s="5" t="s">
        <v>290</v>
      </c>
      <c r="L279" s="4">
        <v>2011</v>
      </c>
      <c r="M279" s="4" t="s">
        <v>17</v>
      </c>
      <c r="N279" s="4"/>
    </row>
  </sheetData>
  <sheetProtection/>
  <printOptions/>
  <pageMargins left="0.7" right="0.7" top="0.75" bottom="0.75" header="0.3" footer="0.3"/>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Greta Hilliard</dc:creator>
  <cp:keywords/>
  <dc:description/>
  <cp:lastModifiedBy>Greta Hilliard</cp:lastModifiedBy>
  <dcterms:created xsi:type="dcterms:W3CDTF">2023-05-02T03:54:13Z</dcterms:created>
  <dcterms:modified xsi:type="dcterms:W3CDTF">2023-05-02T22:50:36Z</dcterms:modified>
  <cp:category/>
  <cp:version/>
  <cp:contentType/>
  <cp:contentStatus/>
</cp:coreProperties>
</file>