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110" activeTab="0"/>
  </bookViews>
  <sheets>
    <sheet name="Publicity Program Guide 1503630" sheetId="1" r:id="rId1"/>
  </sheets>
  <definedNames/>
  <calcPr fullCalcOnLoad="1"/>
</workbook>
</file>

<file path=xl/sharedStrings.xml><?xml version="1.0" encoding="utf-8"?>
<sst xmlns="http://schemas.openxmlformats.org/spreadsheetml/2006/main" count="1755" uniqueCount="490">
  <si>
    <t>Date</t>
  </si>
  <si>
    <t>Start Time</t>
  </si>
  <si>
    <t>Title</t>
  </si>
  <si>
    <t>Classification</t>
  </si>
  <si>
    <t>Consumer Advice</t>
  </si>
  <si>
    <t>Digital Epg Synpopsis</t>
  </si>
  <si>
    <t>Episode Title</t>
  </si>
  <si>
    <t>Episode Number</t>
  </si>
  <si>
    <t>Repeat</t>
  </si>
  <si>
    <t>Series Number</t>
  </si>
  <si>
    <t>Year of Production</t>
  </si>
  <si>
    <t>Country of Origin</t>
  </si>
  <si>
    <t>Audio Description</t>
  </si>
  <si>
    <t>Volumz</t>
  </si>
  <si>
    <t>PG</t>
  </si>
  <si>
    <t xml:space="preserve">a l s </t>
  </si>
  <si>
    <t>Hosted by music guru Alec Doomadgee, we feature some of our best Indigenous musicians and go behind the scenes to have a 'dorris' and get the lowdown with your favourite artists from Oz and abroad.</t>
  </si>
  <si>
    <t>RPT</t>
  </si>
  <si>
    <t>AUSTRALIA</t>
  </si>
  <si>
    <t>Musomagic Outback Tracks</t>
  </si>
  <si>
    <t>G</t>
  </si>
  <si>
    <t>Showcasing songs and videos created in remote outback communities.</t>
  </si>
  <si>
    <t>Alice Dunes</t>
  </si>
  <si>
    <t>Y</t>
  </si>
  <si>
    <t>Todd River</t>
  </si>
  <si>
    <t>Coyote's Crazy Smart Science Show</t>
  </si>
  <si>
    <t>We head to Blackfoot Territory on the prairies where the Science Questers learn about the Buffalo Treaty, the restoration of Buffalo and how important to Buffalo are to the eco-balance of the prairie.</t>
  </si>
  <si>
    <t>Buffalo</t>
  </si>
  <si>
    <t>CANADA</t>
  </si>
  <si>
    <t xml:space="preserve">Aussie Bush Tales </t>
  </si>
  <si>
    <t>The children walk among the termite mounds, they notice ants all over the ground, they wanted to catch an echidna for a stew. Then they heard a strange voice coming from the billabong.</t>
  </si>
  <si>
    <t>Run Echidna Run</t>
  </si>
  <si>
    <t>Waabiny Time</t>
  </si>
  <si>
    <t>Keny, Koodjal, Dambart-One, Two Three. Counting is moorditj And do you know the kala, the colours of the rainbow</t>
  </si>
  <si>
    <t>Colours And Numbers</t>
  </si>
  <si>
    <t>USA</t>
  </si>
  <si>
    <t>Raven's Quest</t>
  </si>
  <si>
    <t>Morgan is a 12-year-old Metis girl from East Selkirk, Manitoba. Her Dad is a local firefighter so she gets to hang out with her best buddy Adrea at the firehouse, then the girls go swimming together!</t>
  </si>
  <si>
    <t>Morgan</t>
  </si>
  <si>
    <t>Wolf Joe</t>
  </si>
  <si>
    <t>When Smudge the puppy runs wildly around Turtle Bay instead of letting the kids take him to the vet he also snatches Handyman Hank's delivery list.</t>
  </si>
  <si>
    <t>Smudge On The Run</t>
  </si>
  <si>
    <t xml:space="preserve">Nanny Tuta </t>
  </si>
  <si>
    <t>Nanny Tuta loves all kinds of miracles and magic tricks. Together with the Fox they will show us some of their favourites. Follow the magic Foxy will play on Tuta...</t>
  </si>
  <si>
    <t>Magic</t>
  </si>
  <si>
    <t>UNITED KINGDOM</t>
  </si>
  <si>
    <t xml:space="preserve">Spartakus And The Sun Beneath The Sea </t>
  </si>
  <si>
    <t>Our heroes are back in Arkadia, discouraged at not having discovered the second Orichalcum.</t>
  </si>
  <si>
    <t>FRANCE</t>
  </si>
  <si>
    <t>Bushwhacked</t>
  </si>
  <si>
    <t>Bungy jumping from high above the rainforest to plunging deep within, Kayne comes face to face with an ill tempered whistling tarantula in this episode of Bushwhacked about facing your fears!</t>
  </si>
  <si>
    <t>Tarantula</t>
  </si>
  <si>
    <t>The Magic Canoe</t>
  </si>
  <si>
    <t>Julie is careless in leaving a paper bag lying around in the forest. When she meets a careless camper, she realizes that even a small bag can have serious consequences.</t>
  </si>
  <si>
    <t>Fire And Water</t>
  </si>
  <si>
    <t>Nico is really horrified at the idea of cleaning toilets. It's in the funny adventure, by meeting a dung beetle, that he will understand that there is no such thing as a thankless job.</t>
  </si>
  <si>
    <t>Nico And The Dung Beetle</t>
  </si>
  <si>
    <t>Motor Sport: Dakar Rally 2023</t>
  </si>
  <si>
    <t>NC</t>
  </si>
  <si>
    <t>All the best moments and highlights from the Dakar Rally, Stage 5. International Motor Sport, 2023.</t>
  </si>
  <si>
    <t>Dakar Rally, Stage 5</t>
  </si>
  <si>
    <t>SAUDI ARABIA</t>
  </si>
  <si>
    <t>Rugby League 2022: Koori Knockout</t>
  </si>
  <si>
    <t>Relive all the magic of the 50th edition of the Koori Knockout - an unforgettable gathering of sport and culture.</t>
  </si>
  <si>
    <t>Women's Grand Final - Dunghutti V Yowies</t>
  </si>
  <si>
    <t>Nyoongar Footy Magic</t>
  </si>
  <si>
    <t>Graham 'Polly' was brought up from early childhood in a 'home for light skinned Aboriginal children'. Young Polly channelled his prodigious footballing talent to become a legendary player.</t>
  </si>
  <si>
    <t>Graham Polly" Farmer"</t>
  </si>
  <si>
    <t>First Nations Indigenous Football Cup</t>
  </si>
  <si>
    <t>Catch all the action from the 2022 First Nations Indigenous Football Cup.</t>
  </si>
  <si>
    <t>Men's Grand Final - SA All-Stars V Central Coast Spirit</t>
  </si>
  <si>
    <t>Big Rivers Football League Grand Final</t>
  </si>
  <si>
    <t>Big Rivers Football League Women's Grand Final - Ngukurr v Eastside.</t>
  </si>
  <si>
    <t>Senior Women's - Ngukurr V Eastside</t>
  </si>
  <si>
    <t>Afl 2022: Ntfl Women's Under 18s</t>
  </si>
  <si>
    <t>All the action from the NTFL Women's Under 18s 2022 season.</t>
  </si>
  <si>
    <t>St Mary's V Wanderers</t>
  </si>
  <si>
    <t>Afl 2022: Ntfl Men's Under 18s</t>
  </si>
  <si>
    <t>All the action from the NTFL Men's Under 18s 2022 season.</t>
  </si>
  <si>
    <t>Darwin Buffaloes V St Marys</t>
  </si>
  <si>
    <t xml:space="preserve">Off Country </t>
  </si>
  <si>
    <t xml:space="preserve">a q </t>
  </si>
  <si>
    <t>Covid-19 has shut the school down and all students are remote learning. For Tahlia, lockdown brings her closer to her family in Darwin, but for Sunny it puts his year 12 exams under more pressure.</t>
  </si>
  <si>
    <t>Nitv News Update 2023</t>
  </si>
  <si>
    <t>The latest news from the oldest living culture, Join Natalie Ahmat and the team of NITV journalists for stories from an Indigenous perspective.</t>
  </si>
  <si>
    <t>Nature's Great Migration</t>
  </si>
  <si>
    <t xml:space="preserve">a </t>
  </si>
  <si>
    <t>Join Liz Bonnin as she travels to Samburu National Reserve, Kenya to follow one of the largest elephant migrations in East Africa as they come together in a crucial gathering.</t>
  </si>
  <si>
    <t>Elephants</t>
  </si>
  <si>
    <t xml:space="preserve">Our Law </t>
  </si>
  <si>
    <t>After an eye-opening first few weeks on the job, the cadets ready themselves to go back to the academy for their scheduled fitness test. Who will pass and who will fail?</t>
  </si>
  <si>
    <t xml:space="preserve">Our Law  </t>
  </si>
  <si>
    <t>The cadets struggle under the weight of their most challenging frontline experiences yet, and one will finally buckle under the pressure.</t>
  </si>
  <si>
    <t xml:space="preserve">Muhammad Ali  </t>
  </si>
  <si>
    <t xml:space="preserve">a s v w </t>
  </si>
  <si>
    <t>Muhammad Ali faces Joe Frazier in the 'Fight of the Century'. Though he loses, Ali becomes a hero. The Supreme Court overturns Ali's conviction, validating his refusal to serve in the war in Vietnam.</t>
  </si>
  <si>
    <t>Rabbit-Proof Fence</t>
  </si>
  <si>
    <t xml:space="preserve">q </t>
  </si>
  <si>
    <t>The controversial topic of the Stolen Generation is played out in this true story about three young Aboriginal girls. Taken from their home in 1931, they are sent to a remote settlement 2000 kms away.</t>
  </si>
  <si>
    <t xml:space="preserve"> </t>
  </si>
  <si>
    <t xml:space="preserve">a l </t>
  </si>
  <si>
    <t>Hosted by Alec Doomadgee, Volumz brings you music and interviews highlighting the best of the Australian Indigenous music scene.</t>
  </si>
  <si>
    <t>Ooraminna</t>
  </si>
  <si>
    <t>Isa asks us to consider how we can live in the city and still have traditional plants and medicines and our Knowledge Holders show us how!</t>
  </si>
  <si>
    <t>Cityfood</t>
  </si>
  <si>
    <t>Elder Moort wanted goats milk to drink, he sent the boys into the gorges looking for a herd of goats. They brought back a billy goat. Elder Moort yelled out to the boys - 'This is not a milking goat!'</t>
  </si>
  <si>
    <t>Desert Billy Goats</t>
  </si>
  <si>
    <t>Maara, hands and djena, feet are very useful to us and together with the other parts of our body help us every day. Maara baam, hands clap and djena kakarook, feet dance. It's too deadly koolangka.</t>
  </si>
  <si>
    <t>Body And Movement</t>
  </si>
  <si>
    <t>Joshua is a 12-year-old Ojibwe boy from Curve Lake, Ontario. He's passionate about playing baseball, whether on his team or just with his friends.</t>
  </si>
  <si>
    <t>Joshua</t>
  </si>
  <si>
    <t>Joe and his friends are looking forward to the outdoor movie screening on the beach tonight but Hank hasn't shown up with the projection equipment.</t>
  </si>
  <si>
    <t>Beach Movie Night</t>
  </si>
  <si>
    <t>A very nice family lives in Tuta's dollhouse - dad, mom, and their three children. Help Tuta to discover who is the sleepy one and where is the Fox hiding.</t>
  </si>
  <si>
    <t>Tutas Dollhouse</t>
  </si>
  <si>
    <t>After freeing the prisoners, Spartakus heads for Arkadia. There, the meaning of the oracle is finally revealed and for Bob and Rebecca, it's almost time to finally go home.</t>
  </si>
  <si>
    <t>To Elsewehere And Tomorrow</t>
  </si>
  <si>
    <t>Kayne is challenged to take a snap of a unique manta ray as tense moments at sea lead to a thrilling climax in this episode of Bushwhacked as we search the ocean to help a graceful species in need.</t>
  </si>
  <si>
    <t>Manta</t>
  </si>
  <si>
    <t>Being a goalie causes Pam stress. During a treasure hunt, Pam will realize that there is no point in taking all the pressure on her shoulders.</t>
  </si>
  <si>
    <t>Travelers' Treasure Hunt, The</t>
  </si>
  <si>
    <t>Julie uses her strength to take an object she covets. In a funny adventure, she will become aware that it is not at all pleasant to take something by force.</t>
  </si>
  <si>
    <t>Julie And Mimi The Ant</t>
  </si>
  <si>
    <t xml:space="preserve">My Survival As An Aboriginal </t>
  </si>
  <si>
    <t>Essie Coffey, a black activist and musician, shows the conflicts of living as an Aboriginal under white domination.</t>
  </si>
  <si>
    <t>Shortland Street</t>
  </si>
  <si>
    <t>TK is elated to learn he's cancer-free and celebrates with Cece, only to be reminded of his secret tryst with Te Rongopai. His decides to cut off communications with Te Rongopai.</t>
  </si>
  <si>
    <t>NEW ZEALAND</t>
  </si>
  <si>
    <t>The Cook Up With Adam Liaw</t>
  </si>
  <si>
    <t>Delicious curators Phoebe Wood and Warren Mendes are in the Cook Up kitchen with Adam to create some zero waste dishes that use all the ingredients.</t>
  </si>
  <si>
    <t>Zero Waste</t>
  </si>
  <si>
    <t>Kamil challenges Kayne to snaffle an egg from beneath a roosting emu using traditional Wiradjuri methods in one of Bushwhacked's strangest missions yet!</t>
  </si>
  <si>
    <t>Emu</t>
  </si>
  <si>
    <t>Little J &amp; Big Cuz</t>
  </si>
  <si>
    <t>Shelter (Palawa Kani)</t>
  </si>
  <si>
    <t>Grace Beside Me</t>
  </si>
  <si>
    <t>Fuzzy and Tui learn that sometimes what you wish for is right at home.</t>
  </si>
  <si>
    <t>Hangi Sleep Over</t>
  </si>
  <si>
    <t>Fleeing from the pirate scooters, Tehrig steps inside a huge crystal formation which turns out to be inhabited.</t>
  </si>
  <si>
    <t>Living Crystal</t>
  </si>
  <si>
    <t xml:space="preserve">Our Stories </t>
  </si>
  <si>
    <t>Being in the wrong place at the wrong time put Howie in the prison system for seven years. On lifetime parole, Howie shares his story and his struggles of readjusting back into society.</t>
  </si>
  <si>
    <t>Stuck In Time</t>
  </si>
  <si>
    <t>A short film about two cousins who go butterfishing at Point Pearce in South Australia.They reconnect with family, talk history and find out who gets the biggest catch.</t>
  </si>
  <si>
    <t>APTN National News</t>
  </si>
  <si>
    <t>News week in review from Canada's Indigenous broadcaster APTN.</t>
  </si>
  <si>
    <t>Bamay</t>
  </si>
  <si>
    <t>Slow TV is back on NITV with more beautiful Bamay, celebrating stunning landscapes of Countries across Australia. Sit back and relax with the healing powers of Country.</t>
  </si>
  <si>
    <t>Nuenonne Country - Bruny Island TAS Part 2</t>
  </si>
  <si>
    <t>Just Another Day In Indulkana</t>
  </si>
  <si>
    <t>This First Nations short film explores the intergenerational effects of the transition from traditional Anangu life prior to first contact through to contemporary life in Indulkana Community.</t>
  </si>
  <si>
    <t>Outback Lockdown</t>
  </si>
  <si>
    <t>Once more, their supplies are running short, they urgently need food. Ky and Calem try to hunt for ducks which is just as frustrating as tracking the goats.</t>
  </si>
  <si>
    <t>Unveiling An Icon</t>
  </si>
  <si>
    <t xml:space="preserve">Wawu Divine Hope </t>
  </si>
  <si>
    <t xml:space="preserve">a q w </t>
  </si>
  <si>
    <t>The Guugu Yimidhirr people of Hope Vale in the Cape York Peninsula have created a unique Easter tradition centred around their cemetery that reflects who they are and what they've been through.</t>
  </si>
  <si>
    <t>Chicken People</t>
  </si>
  <si>
    <t xml:space="preserve">l </t>
  </si>
  <si>
    <t>Milpirri - Winds Of Change</t>
  </si>
  <si>
    <t>Wanta is an initiated Warlpiri man who shares a deeply refreshing perspective on the challenges for his remote community in Central Australia.</t>
  </si>
  <si>
    <t>Hermannsburg</t>
  </si>
  <si>
    <t>Isa asks why Animal habitats are important and what we can learn from animals and how to be grateful for the food, shelter, knowledge and medicines our animal relatives provide.</t>
  </si>
  <si>
    <t>Animals</t>
  </si>
  <si>
    <t>The children go down to the river to catch some mud crabs for dinner. Boya rescues a Joey kangaroo and makes a new friend. All their hard work is wasted as the mud crabs all get away except for one.</t>
  </si>
  <si>
    <t>Boya's Pet Mud Crab</t>
  </si>
  <si>
    <t>Djinang, Look! It's a yongka, a kangaroo. And can you see the wetj, the emu full of feathers</t>
  </si>
  <si>
    <t>Animals And Tracks</t>
  </si>
  <si>
    <t>8-year-old Natalya and 10-year-old Adriana are sisters who live in Mount Currie, British Columbia. They are from the Lil'wat Nation. Adriana and Natalya are on the Whistler Indigenous Snowboard Team.</t>
  </si>
  <si>
    <t>Natalya And Adriana</t>
  </si>
  <si>
    <t>When a storm approaches, the trio are sent to alert the people of Turtle Bay.</t>
  </si>
  <si>
    <t>Stormy Weather</t>
  </si>
  <si>
    <t>Nanny Tuta is very bored, so she decides to draw something. What do you think Tuta will draw? And who is Tutrobot?</t>
  </si>
  <si>
    <t>Turobot</t>
  </si>
  <si>
    <t>While exploring a cave, Bob and his sister Rebecca meet Arkana, messenger of the city of Arkadia, nestled in the center of the Earth.</t>
  </si>
  <si>
    <t>Nico doesn't think it's so bad to ignore the instructions he receives. In adventure, he worries when Pam doesn't respect the instructions and isn't at the meeting point at the agreed time.</t>
  </si>
  <si>
    <t>Nico Is Worried</t>
  </si>
  <si>
    <t>Pam has fun with Amak, a puppy who wants to dig a tunnel under the snow but Pam objects, it could be dangerous. Amak makes Pam promise to keep her tunnel a secret.</t>
  </si>
  <si>
    <t>Living By The Stars</t>
  </si>
  <si>
    <t>Our ancestors knew how to interpret the signs of the stars by observing each star of Matariki. A star's haziness, brightness or clarity are all signs, telling us what to expect in the year ahead.</t>
  </si>
  <si>
    <t>Nga Hua O Te Tau</t>
  </si>
  <si>
    <t xml:space="preserve">Wiyi Yani U Thangani </t>
  </si>
  <si>
    <t>Wiyi Yani U Thangani (Women's Voices) is the story of strength, resilience, sovereignty and power that has been told by the voices of First Nations women and girls.</t>
  </si>
  <si>
    <t>Lagau Danalaig - An Island Life</t>
  </si>
  <si>
    <t>With an idyllic island lifestyle as the backdrop, we find out what makes Badu unique through the stories of the people as expressed in their art and culture.</t>
  </si>
  <si>
    <t>When Lovely spends too long connecting with a patient, Caitlyn, she is told off by Madonna. Lovely's confidence drops further when she struggles to take Caitlyn's blood.</t>
  </si>
  <si>
    <t>Gardening Australia host Costa Georgiadis and chef Tom Walton join Adam in the Cook Up kitchen to create their vegetarian inspired dishes.</t>
  </si>
  <si>
    <t>Vego Isn't A Flavour</t>
  </si>
  <si>
    <t xml:space="preserve">a w </t>
  </si>
  <si>
    <t>Kayne and Kamil are on a soaring mission from Perth to Lorna Glen deep in the Western Australia desert, where Kayne must follow and observe the movements of a Wedge-Tailed Eagle.</t>
  </si>
  <si>
    <t>Wedge Tailed Eagle</t>
  </si>
  <si>
    <t>Kid Detectives (Luritja-Pintupi)</t>
  </si>
  <si>
    <t>Fuzzy and her class visit Lola's Forest but when they get separated they learn a powerful lesson.</t>
  </si>
  <si>
    <t>Grace</t>
  </si>
  <si>
    <t>Spartakus And The Sun Beneath The Sea</t>
  </si>
  <si>
    <t>Tired from travelling, Tehrig must stop in a snowy steppe. There our heroes meet Myra and her grandfather, whose village is regularly looted by warriors Mogokhs.</t>
  </si>
  <si>
    <t>This film explores the dilemma of what to do with McMillan's Stick, the walking cane owned by the explorer and mass murderer Angus McMillan of Gippsland, Victoria.</t>
  </si>
  <si>
    <t>McMillan's Stick</t>
  </si>
  <si>
    <t>The story of Uncle Willie Thaiday, a hard-working father who defiantly stood up for the rights of his family during the oppressive Protectionist Act in Queensland during the 1940s and 1950s.</t>
  </si>
  <si>
    <t>Uncle Willie</t>
  </si>
  <si>
    <t xml:space="preserve">Indian Country Today </t>
  </si>
  <si>
    <t>Native American News</t>
  </si>
  <si>
    <t>Bundjalung - Northern NSW Part 1</t>
  </si>
  <si>
    <t xml:space="preserve">Chatham Islanders </t>
  </si>
  <si>
    <t>M</t>
  </si>
  <si>
    <t>The land and the sea is everything on the Chatham Islands.  Looking after the land and the sea and also each other is an essential part of life on this isolated archipelago.</t>
  </si>
  <si>
    <t>Kaitaki Part 2</t>
  </si>
  <si>
    <t>The Barber</t>
  </si>
  <si>
    <t>Jonique's cousin has been missing for 4 months and it's taken a huge toll on the whanau. Peleti is torn between his work and home commitments.</t>
  </si>
  <si>
    <t>Jamie</t>
  </si>
  <si>
    <t xml:space="preserve">Over The Black Dot </t>
  </si>
  <si>
    <t>A weekly off-the-cuff footy chat with Rugby League great Dean Widders and Timana Tahu with regular recurring guest Bo De La Cruz. They discuss everything from the grass roots all the way to the NRL.</t>
  </si>
  <si>
    <t>The Descent</t>
  </si>
  <si>
    <t>MA</t>
  </si>
  <si>
    <t xml:space="preserve">h v </t>
  </si>
  <si>
    <t>An all-women caving expedition goes horribly wrong, as the explorers become trapped and ultimately pursued by a strange breed of predators.</t>
  </si>
  <si>
    <t>Delagoush (Canada)</t>
  </si>
  <si>
    <t xml:space="preserve">Lycett And Wallis </t>
  </si>
  <si>
    <t>Convict artist Joseph Lycett and his patron Newcastle Commandant Captain James Wallis started an art revolution that resulted in the preservation of vast amounts of Aboriginal Cultural Knowledge.</t>
  </si>
  <si>
    <t>Anzac Hill</t>
  </si>
  <si>
    <t>Isa asks, 'What is your favourite game?' and our Science Questers take a look at how to design your own video game.</t>
  </si>
  <si>
    <t>Video Games</t>
  </si>
  <si>
    <t>Aussie Bush Tales</t>
  </si>
  <si>
    <t>The children go swimming in the billabong, not realising a crocodile is lurking in the water. The crocodile chases after Jarra and a turtle and Jarra grabs hold of a tree branch and pulls himself up.</t>
  </si>
  <si>
    <t>Billabong Ripple</t>
  </si>
  <si>
    <t>In Noongar Boodgar, Noongar Country there's so much to see. Wano, this way the djet, the flowers and ali bidi, that way you can see the boorn, the trees. Moorditj!</t>
  </si>
  <si>
    <t>Country And Directions</t>
  </si>
  <si>
    <t>Bradley is an 11-year-old Cayuga boy from the Six Nations of the Grand River who loves spending time at his grandparents' home on Walpole Island, Ontario.</t>
  </si>
  <si>
    <t>Bradley</t>
  </si>
  <si>
    <t>When the kids help out at the local radio station they discover a problem with the antenna is being caused by a baby raccoon.</t>
  </si>
  <si>
    <t>Turtle Bay Radio</t>
  </si>
  <si>
    <t>Nanny Tuta</t>
  </si>
  <si>
    <t>The train runs along the house of Nanny Tuta and stops at the station to visit various animals. Tuta is singing a wonderful 'Train Song'. Sing along with her!</t>
  </si>
  <si>
    <t>Train Song</t>
  </si>
  <si>
    <t>In the city of Arkadia, the children feel that the life without Tehrig becomes more and more difficult.</t>
  </si>
  <si>
    <t>Between Two Worlds</t>
  </si>
  <si>
    <t>Julie falls on her butt and gets angry when others laugh nicely. On an adventure, she meets a young lynx who comically runs into a tree. Julie laughs and he gets angry.</t>
  </si>
  <si>
    <t>Laughing With Julie</t>
  </si>
  <si>
    <t>Nico will be confronted by Victor who just like him doesn't like to lose. When Victor's behavior leads to a major consequence, Nico will understand how unpleasant his reactions can be.</t>
  </si>
  <si>
    <t>Nico Doesn't Like To Lose</t>
  </si>
  <si>
    <t>Throughout the ancient world, the Pleiades (Matariki) was imbedded into the beliefs and traditions of many indigenous peoples.</t>
  </si>
  <si>
    <t>Matariki I Te Ao O Uki</t>
  </si>
  <si>
    <t>Sisters In League</t>
  </si>
  <si>
    <t xml:space="preserve">a d l </t>
  </si>
  <si>
    <t>Belinda Miller travels with the Cherbourg women's team "The Hornettes" to compete at the Qld Murri Carnival, a major Rugby League competition, and discovers the humor and the passion of these women.</t>
  </si>
  <si>
    <t>TK takes responsibility for Caitlyn's death but Lovely is distraught that it's her initial failure that caused the chain of events. TK discovers how Chris has afforded the extra budget for nurses.</t>
  </si>
  <si>
    <t>Actress and performer Virginia Gay and political satirist Mark Humphries are in the Cook Up kitchen with Adam to sing their favourite musicals and create dishes inspired by them.</t>
  </si>
  <si>
    <t>Musicals</t>
  </si>
  <si>
    <t>Bushwhacked's intrepid hosts are on a mission to the Bullo River in the Northern Territory to explore a potentially new distinct crocodile species - the Freshwater Pygmy Crocodile.</t>
  </si>
  <si>
    <t>Pygmy Crocs</t>
  </si>
  <si>
    <t>Puppy (Luritja-Pintupi)</t>
  </si>
  <si>
    <t>Fuzzy learns that if she doesn't respect her gift, she will lose it.</t>
  </si>
  <si>
    <t>Spartakus and three pirates have been taken prisoner by a Sultana, who reigns over a city where women enslave men. Arkana and Massmedia are forced to form an alliance to try to free their friends.</t>
  </si>
  <si>
    <t>Night Of The Amazons</t>
  </si>
  <si>
    <t>Our Stories</t>
  </si>
  <si>
    <t>Artist Peter Waples-Crowe feels pushed to the outer of Aboriginal culture because he's queer. He tackles questions of identity, collaborates on genderless fashion and opens his solo exhibition.</t>
  </si>
  <si>
    <t>Inside Out</t>
  </si>
  <si>
    <t>Gunditjamara man and artist Chris Austin has been in and out of prison all of his life. This time is the longest he's been out and it's because he's found a new path in The Torch programme.</t>
  </si>
  <si>
    <t>Chris's Torch</t>
  </si>
  <si>
    <t>Te Ao with Moana</t>
  </si>
  <si>
    <t>A weekly current affairs program that examines New Zealand and international stories through a Maori lens. From Maori Television, Auckland, NZ, in English.</t>
  </si>
  <si>
    <t>Bundjalung - Northern NSW Part 2</t>
  </si>
  <si>
    <t xml:space="preserve">Dance Ceremony </t>
  </si>
  <si>
    <t>Dance ceremony performed on Waiben (Thursday Island) by the Island Stars.</t>
  </si>
  <si>
    <t>Waiben</t>
  </si>
  <si>
    <t>Who Do You Think You Are? Kat Stewart</t>
  </si>
  <si>
    <t>Kat Stewart wants to know if an ancestor really was connected to a controversial figure in Colonial history, and if her maternal Irish ancestry contains the colourful, yet principled, characters.</t>
  </si>
  <si>
    <t>Kat Stewart</t>
  </si>
  <si>
    <t>Yokayi Footy</t>
  </si>
  <si>
    <t>Yokayi is Victory! AFL is back. Yokayi Footy returns with more deadly AFL action, interviews, and analysis. Hosted by Megan Waters and Andrew Krakouer.</t>
  </si>
  <si>
    <t>Dwyane Wade - Life Unexpected</t>
  </si>
  <si>
    <t>For a decade, Dwyane Wade intimately documented his life and career with a film crew. The result is a remarkably candid portrait of one of the greatest NBA players of all-time.</t>
  </si>
  <si>
    <t>Songlines</t>
  </si>
  <si>
    <t>Steve Jamijinpa Patrick embarks on an epic journey to rediscover the secrets of how to make rain, Warlpiri-style.</t>
  </si>
  <si>
    <t>Ngapa Jukurrpa - Water Songline</t>
  </si>
  <si>
    <t>Stanley Chasm</t>
  </si>
  <si>
    <t>Isa introduces us to the world of virtual reality and our Science Questers hang out with Indigenous artists developing their own virtual reality!</t>
  </si>
  <si>
    <t>Vr</t>
  </si>
  <si>
    <t>Moort the Elder is hungry for boiled emu eggs and sends the children to find some. The children come back empty-handed so he shows them how to find them. They arrive too late the eggs are hatching.</t>
  </si>
  <si>
    <t>Boiled Emu Eggs</t>
  </si>
  <si>
    <t>Mereny and kep, food and water keep us walang, healthy. How about a yongka stew, a kangaroo stew? Yum yum sounds moorditj!</t>
  </si>
  <si>
    <t>Food And Drink</t>
  </si>
  <si>
    <t>Kaksat'iio is a 10-year-old Mohawk girl from Kahnawake. Today is her birthday party with cake and pizza! Kaksat'iio is proud to model clothing created by Indigenous designers.</t>
  </si>
  <si>
    <t>Kaksat'iio</t>
  </si>
  <si>
    <t>Nina is missing a moccasin she needs for pow-wow workout class and jumps to the conclusion that Smudge the puppy has taken it.</t>
  </si>
  <si>
    <t>Missing Moccasin</t>
  </si>
  <si>
    <t>Tuta and the Fox send each other car letters - letters that are delivered by car. Tuta sends Foxy a nice drawing with ice cream and there is a letter 'I' for Icecream. What will the Fox draw for Tuta?</t>
  </si>
  <si>
    <t>Car Letters</t>
  </si>
  <si>
    <t>Without suspecting that they are being watched and followed by pirates, our heroes venture into a jungle which shelters strange remains.</t>
  </si>
  <si>
    <t>Arkana And The Beast</t>
  </si>
  <si>
    <t>The children have to build shelters with whatever they have at hand. Pam, who thinks she is slow, finishes before Julie and Nico who think they are the fastest!</t>
  </si>
  <si>
    <t>Julie confuses wants with needs. When she wants something, she says 'she needs it'. The Cocasse adventure will help her make the distinction between the two.</t>
  </si>
  <si>
    <t>Julie's Whims</t>
  </si>
  <si>
    <t>Matariki was among a select group of stars that were observed by early navigators when travelling throughout the islands of Polynesia.</t>
  </si>
  <si>
    <t>Matariki Me Te Moana-Nui-A-Kiwa</t>
  </si>
  <si>
    <t>My Life As I Live It</t>
  </si>
  <si>
    <t>An update on the film "My Survival As An Aboriginal", made in 1978. It shows how life has changed for the Aboriginal community of Brewarrina, far north west NSW.</t>
  </si>
  <si>
    <t xml:space="preserve">a s </t>
  </si>
  <si>
    <t>Monique continues playing the long game to win Marty, securing time with him via drinks with Jack. But when Marty is called back to the hospital, she's disappointed.</t>
  </si>
  <si>
    <t>Adam and our guests, Mexican Deli owner Rosa Cienfuegos and Chica Bonita chef Alejandro Huerta serve up their ultimate lazy, couch day dishes in the Cook Up kitchen.</t>
  </si>
  <si>
    <t>Couch Potato</t>
  </si>
  <si>
    <t>The beautiful Noosa coastline is the backdrop for a shower that Kayne won't be forgetting in a hurry.</t>
  </si>
  <si>
    <t>Humpback Whale</t>
  </si>
  <si>
    <t>Treasure Hunters (Dhuwaya)</t>
  </si>
  <si>
    <t>Fuzzy's premonitions and Pop's search for his Ancestors threaten Harmony day.</t>
  </si>
  <si>
    <t>Blackbird</t>
  </si>
  <si>
    <t>The Athenian orator Demosthenes seems to know the way to Arkadia. But Maxagaze, who wants to learn public speaking in hopes of winning the next pirate elections, needs his services.</t>
  </si>
  <si>
    <t>A day in the life of Carol George, a Wurundjeri/Bidawel singer-songwriter-rapper, YouTube sensation, mother of five and survivor of domestic violence, as she juggles motherhood and music-making.</t>
  </si>
  <si>
    <t>Rapping It Up</t>
  </si>
  <si>
    <t>Lavene, a Wankangurru/Adnyamathanha woman, is stuck in Community life and the unrelenting demands of people until a chance encounter with a travelling mentor changes her direction.</t>
  </si>
  <si>
    <t>The 77 Percent</t>
  </si>
  <si>
    <t>Africa is home to a large number of youth as they constitute 77 per cent of the continent's population. A few ambitious youngsters come together to share their vision for the continent's future.</t>
  </si>
  <si>
    <t>GERMANY</t>
  </si>
  <si>
    <t>Yaegl Country - Yamba NSW Part 1</t>
  </si>
  <si>
    <t xml:space="preserve">Going Places With Ernie Dingo </t>
  </si>
  <si>
    <t>Ernie visits the natural phenomenon that is Horizontal Falls up in the remote Kimberley region, and learns what life is like for the young people working in this spectacular part of our Country.</t>
  </si>
  <si>
    <t>Horizontal Falls</t>
  </si>
  <si>
    <t>The Porter</t>
  </si>
  <si>
    <t xml:space="preserve">a l s v </t>
  </si>
  <si>
    <t>Junior finds himself in debt to notorious Chicago gangster Miss Queenie. Zeke takes a risk to advance his cause. Lucy's new relationship impacts her career. Marlene makes an unlikely friend.</t>
  </si>
  <si>
    <t>Jackie Chan's First Strike</t>
  </si>
  <si>
    <t xml:space="preserve">a v </t>
  </si>
  <si>
    <t>A Hong Kong detective is contracted by both the CIA and Russian intelligence to find a stolen nuclear warhead. The super cop is framed for murder as he navigates world of international arms dealing.</t>
  </si>
  <si>
    <t>HONG KONG</t>
  </si>
  <si>
    <t>Characters Of Broome</t>
  </si>
  <si>
    <t xml:space="preserve">a d w </t>
  </si>
  <si>
    <t>Peter Yu's story will step behind his public image and reveal the private man and what drives him.</t>
  </si>
  <si>
    <t>Peter Yu</t>
  </si>
  <si>
    <t>Ballooning</t>
  </si>
  <si>
    <t>Join our Science Questers as they find out about how light has different temperatures; Kai shows us how to make your own sunset.</t>
  </si>
  <si>
    <t>Light</t>
  </si>
  <si>
    <t>Elder Moort is sleeping in his humpy when he hears a noise behind a bush and sends the children to find out what is making the noise. The children find a cave and are chased by a black boar.</t>
  </si>
  <si>
    <t>My Moort, my family make me djoorabiny, they make me happy.</t>
  </si>
  <si>
    <t>Family And Friends</t>
  </si>
  <si>
    <t>Waskwaabiish is a 10-year-old from the Mohawk and Anishinaabe nations. He's into science and cooking!</t>
  </si>
  <si>
    <t>Waskwaabiish</t>
  </si>
  <si>
    <t>Buddy finds himself in a basketball shooting competition with his dad, Chief Madwe, so he needs to learn how to sink a basket double quick!</t>
  </si>
  <si>
    <t>Buddy On Target</t>
  </si>
  <si>
    <t>It is very late and Tuta wants to put all her little friends to sleep. She has a wonderful finger poem that she wants to teach you as well!</t>
  </si>
  <si>
    <t>Going To Sleep</t>
  </si>
  <si>
    <t>Under the plastic palm trees of their inflatable island, it's vacation time for the hackers. Our heroes want to reopen an old passage that has become impassable...</t>
  </si>
  <si>
    <t>Nico doesn't pay attention to what's around him, but he gets a taste of his own medicine when Farfadet the Coyote, who is desperate to play, harms him.</t>
  </si>
  <si>
    <t>Nico The Tornado</t>
  </si>
  <si>
    <t>Pam and Julie meet young Louis Riel, who offers them a great model for listening to each other.</t>
  </si>
  <si>
    <t>Louis' Good Advice</t>
  </si>
  <si>
    <t>During the time of our ancestors, approximately 200 waka landed on the shores of Aotearoa, New Zealand.</t>
  </si>
  <si>
    <t>Matariki Me Te Whakatere Waka</t>
  </si>
  <si>
    <t>Stand Up And Be Counted: NAIDOC Concert</t>
  </si>
  <si>
    <t>Stand Up and Be Counted: A NAIDOC Concert Special is a 2 hour extravaganza hosted by Aaron Fa'aoso and Steph Tisdell celebrating Indigenous excellence, music and culture from the Brisbane Powerhouse.</t>
  </si>
  <si>
    <t>Realising Cece's boundaries are firm now she and TK are engaged, Drew refocuses on his own relationship. He makes a good stab at solo parenting while Harper's at work.</t>
  </si>
  <si>
    <t>Chef and host Colin Fassnidge and TV hosting extraordinaire Marc Fennell are creating their ultimate pastry inspired dishes in he Cook Up kitchen with Adam.</t>
  </si>
  <si>
    <t>Pastry</t>
  </si>
  <si>
    <t>It's a mission that smacks of a needle in a haystack; the boys are in a hot-air balloon above Canberra to spot an incredibly elusive and rare Albino Kangaroo.</t>
  </si>
  <si>
    <t>Albino Kangaroo</t>
  </si>
  <si>
    <t>Old Dogs Day (Dhuwaya)</t>
  </si>
  <si>
    <t>Fuzzy is haunted by her Uncle Lefty, leaving her with a moral dilemma that threatens her friendship with Tui.</t>
  </si>
  <si>
    <t>Catch Your Death</t>
  </si>
  <si>
    <t>The slave Tada was charged with carrying the sacred insignia of his office to the King of Benin. If he accomplishes this assignment, he will be finally a man free.</t>
  </si>
  <si>
    <t>Tada And The Royal Insignia</t>
  </si>
  <si>
    <t>Kaizi has been producing premium unrefined coconut oil for over 30 years. Now the owner of a thriving family business, Kaizi shares his family's story of continuing a cultural legacy.</t>
  </si>
  <si>
    <t>The Ibarra brothers from Indigibee Bee Rescue open their backyards to share the wonderful world of native bees they rehabilitate and relocate using traditional Indigenous practices.</t>
  </si>
  <si>
    <t>Nitv News: Nula 2023</t>
  </si>
  <si>
    <t>The latest news from the oldest living culture, join Natalie Ahmat and the team of NITV journalists for stories from an Indigenous perspective.</t>
  </si>
  <si>
    <t>Ngarrindjeri &amp; Yuin Country</t>
  </si>
  <si>
    <t>A slow TV showcase of the stunning landscapes found in Ngarrindjeri and Yuin Country.</t>
  </si>
  <si>
    <t>Yogi Bear</t>
  </si>
  <si>
    <t>Yogi and his sidekick, Boo Boo, are Jellystone Park's most notorious troublemakers, hatching countless schemes to separate park visitors from their vittles.</t>
  </si>
  <si>
    <t>Friday</t>
  </si>
  <si>
    <t xml:space="preserve">d l </t>
  </si>
  <si>
    <t>Two homies, Smokey and Craig, smoke a dope dealer's weed and try to figure a way to get the $200 they owe to the dealer by 10pm that same night. In that time, they smoke more weed and get jacked and shot at in a drive-by.</t>
  </si>
  <si>
    <t>Dance Ceremony</t>
  </si>
  <si>
    <t>Dance ceremony performed at Dyoondalup (Point Walter Reserve, WA) by the Djurpin Djindas, Kwarbah Djookian and Midn Marr Dreaming and Kooangka's Kreate.</t>
  </si>
  <si>
    <t>Dyoondalup</t>
  </si>
  <si>
    <t>Always Was Always Will Be</t>
  </si>
  <si>
    <t>This film documents the camp set up by a number of Aboriginal organisations to protect the Sacred Grounds of the Waugul in the middle of Perth from construction of a tourist centre and car park.</t>
  </si>
  <si>
    <t>Stephen Baamba Albert is an entertaining character who isn't shy of telling a yarn or two and often seen just doing that, either in someone's backyard or out under the bright lights of a stage.</t>
  </si>
  <si>
    <t>Stephen Baamba Albert</t>
  </si>
  <si>
    <t>Katherine Gorge</t>
  </si>
  <si>
    <t>Our Science Questors learn about Indigenous architect Douglas Cardinal, and An'ostin makes a lean-to in the woods.</t>
  </si>
  <si>
    <t>Big Bang</t>
  </si>
  <si>
    <t>The children walk to the coast to enjoy some oyster pearl meat. They are walking for days then finally see the sandy beaches for the first time. Here they find a black pearl and turtle nest.</t>
  </si>
  <si>
    <t>Turtles Nest</t>
  </si>
  <si>
    <t>Moorditj walang, good health is about looking after our bodies every day. It's solid koolangka!</t>
  </si>
  <si>
    <t>Health</t>
  </si>
  <si>
    <t>Kikpesan just turned 13. She's from the Mi'kmaq Nation and she lives in Esgenoopetitj, New Brunswick. Kikpesan is an accomplished archer, she has competed at the New Brunswisk Indian Summer Games.</t>
  </si>
  <si>
    <t>Kikpesan</t>
  </si>
  <si>
    <t>When Smudge the puppy goes missing, Nina, Joe and Buddy interrupt their outdoor gymnastic practice and track his paw prints up to where he's stuck on a rocky ledge.</t>
  </si>
  <si>
    <t>Smudge Search Party</t>
  </si>
  <si>
    <t>The letter F for the Fox has disappeared! But no worries - it turns out Fennec has barrowd it as it is also the first letter of his name. Do you know the first letter of your name?</t>
  </si>
  <si>
    <t>Alphabet</t>
  </si>
  <si>
    <t>Julie meets Passifou, the little gannets' fool. She would like to keep him forever, but the baby gets bored and ends up running away.</t>
  </si>
  <si>
    <t>To Each His Nest</t>
  </si>
  <si>
    <t>Pam doesn't say what she really wants and accumulates frustrations. When she meets the chicoque (skunk in the Cree and Metis language), she realizes that it would be better to say what bothers her.</t>
  </si>
  <si>
    <t>Pam And The Chicoque</t>
  </si>
  <si>
    <t>Mosley</t>
  </si>
  <si>
    <t>After many years of servitude on an isolated farm owned by Simon, a sullen and mean-spirited farmer, Mosley and his family of four legged thoriphants decide to rebel.</t>
  </si>
  <si>
    <t>Yothu Yindi Tribute Concert</t>
  </si>
  <si>
    <t>A special tribute that recognises the contribution and the legacy that Yothu Yindi has made to our Indigenous voice on the National and International stage.</t>
  </si>
  <si>
    <t>Ngumpin Kartiya</t>
  </si>
  <si>
    <t>This documentary looks at a proud and sometimes difficult past, and also celebrates a bright and better future.</t>
  </si>
  <si>
    <t>Ernie explores the rugged coastline of Bruny Island, Tasmania with a skipper. He is taken birdwatching by a local enthusiast and shown Country by an Aboriginal leader.</t>
  </si>
  <si>
    <t>Bruny Island</t>
  </si>
  <si>
    <t>Bush Bands Bash</t>
  </si>
  <si>
    <t>Bush Bands Bash is the biggest concert on the Alice Springs calendar and one of the most vibrant Indigenous events in Australia.</t>
  </si>
  <si>
    <t>Power To The People</t>
  </si>
  <si>
    <t>Meet Melina Laboucan Massimo, one of Canada's leading climate change campaigners and follow her on an Indigenous path to our post carbon future.</t>
  </si>
  <si>
    <t>Little Buffalo</t>
  </si>
  <si>
    <t>Chuck And The First People's Kitchen</t>
  </si>
  <si>
    <t>Chuck visits Six Nations where he learns how to make the 'Tree Sisters' soup.</t>
  </si>
  <si>
    <t>Six Nations</t>
  </si>
  <si>
    <t>The Last Land - Gespe'gewa'gi</t>
  </si>
  <si>
    <t>Mi'gwite'tm is a community event commemorating the anniversary of the 1981 raid.  It occurs during the middle of the salmon season while the fishers of Listuguj are hard at work on the river.</t>
  </si>
  <si>
    <t>Mi'gwite'tm: Remembering 1981</t>
  </si>
  <si>
    <t>Stay At Home Animal Dads</t>
  </si>
  <si>
    <t>Focusing on the unsung heroes of the animal kingdom, Animal Dads explores several species that defy all notions of gendered care.</t>
  </si>
  <si>
    <t xml:space="preserve">Alone Australia </t>
  </si>
  <si>
    <t>It's the morning after their first night in the wilderness, and the participants are discovering just how tough a Tasmanian winter can be.</t>
  </si>
  <si>
    <t>Poltergeist</t>
  </si>
  <si>
    <t xml:space="preserve">h </t>
  </si>
  <si>
    <t>This 1982 horror classic, written and produced by Steven Spielberg, sees strange and creepy things happen to a California family, the Freelings, when 'friendly' ghosts talk to them through the TV set.</t>
  </si>
  <si>
    <t>Sally has many a story to tell about her life and the unique richness and influences of being raised in the multicultural community of Broome.</t>
  </si>
  <si>
    <t>Sally Bin Demin</t>
  </si>
  <si>
    <t>The Path Of Light</t>
  </si>
  <si>
    <t xml:space="preserve">Seven Sacred Laws </t>
  </si>
  <si>
    <t>The Butterfish Mob</t>
  </si>
  <si>
    <t>Brazil Untamed</t>
  </si>
  <si>
    <t>The Duck Hunt</t>
  </si>
  <si>
    <t xml:space="preserve">Karla Grant Presents </t>
  </si>
  <si>
    <t>The City Of Arkadia</t>
  </si>
  <si>
    <t>The Secrets</t>
  </si>
  <si>
    <t>Karla Grant Presents</t>
  </si>
  <si>
    <t>Seven Sacred Laws</t>
  </si>
  <si>
    <t>The Law Of The Mogokhs</t>
  </si>
  <si>
    <t>Hunting Aotearoa</t>
  </si>
  <si>
    <t xml:space="preserve">Brazil Untamed </t>
  </si>
  <si>
    <t>The Sweetest Gift</t>
  </si>
  <si>
    <t>The Hare And The Tortoise</t>
  </si>
  <si>
    <t>The Capture Of The Demosthenes</t>
  </si>
  <si>
    <t>A Photographic Exploration</t>
  </si>
  <si>
    <t>The Scary Swine</t>
  </si>
  <si>
    <t>The Pirate Klub</t>
  </si>
  <si>
    <t>Will Little J and Levi find treasure - and has Big Cuz lost Nanna's treasure forever?</t>
  </si>
  <si>
    <t>The Creation Story</t>
  </si>
  <si>
    <t>On Manitoba’s sacred site of Manito Api, a young boy setting out on the final night of his Vision Quest realizes he is no longer alone.</t>
  </si>
  <si>
    <t>Big Cuz's fund-raising sausage sizzle is a slapstick disaster when Old Dog steals the sausages…</t>
  </si>
  <si>
    <t>Buffalo (Respect)</t>
  </si>
  <si>
    <t>An apparition of a Buffalo appears from the sacred fire, and teaches the boy about the Law of Respect.</t>
  </si>
  <si>
    <t>A Living Legacy: Kaizi's Traditional Coconut Oil</t>
  </si>
  <si>
    <t>The Keepers</t>
  </si>
  <si>
    <t>Jaguar Den</t>
  </si>
  <si>
    <t xml:space="preserve">In the heart of Brazil, the largest cat in the Americas, the magnificent jaguar, reigns over a magical land filled with natural beauty and diversity. </t>
  </si>
  <si>
    <t xml:space="preserve">In many countries the vulnerable and elusive ocelot is on the Endangered Species List. But on the southern edge of the Pantanal, one of the world’s largest tropical wetlands, this magnificent wild cat seems to be making a comeback. </t>
  </si>
  <si>
    <t>Cat Country</t>
  </si>
  <si>
    <t xml:space="preserve">In the heart of the Pantanal wetlands, there’s a region so remote very few humans ever get there. The vast landscape is the perfect habitat for a thunderous herd of three hundred white-lipped peccaries.  </t>
  </si>
  <si>
    <t>Peccary Party</t>
  </si>
  <si>
    <t>Turtle (Truth)</t>
  </si>
  <si>
    <t>A beautiful traditional song draws the boy to a special encounter with a Turtle, who helps him understand the importance of the Law of Truth.</t>
  </si>
  <si>
    <t>Big Cuz tries to convince Nanna she's ready for a puppy with the help of Puppy J.</t>
  </si>
  <si>
    <t xml:space="preserve">Howie teams up with Native American buddy Delmar Williams and relations, hunting the rugged wilderness near Seton Lake, British Columbia, Canada.  </t>
  </si>
  <si>
    <t>Bird Paradise</t>
  </si>
  <si>
    <t xml:space="preserve">Every year, the southern wetlands of the Pantanal become a bird paradise as over 650 species of rare and iconic birds congregate here for the breeding season. </t>
  </si>
  <si>
    <t>Wolf (Humility)</t>
  </si>
  <si>
    <t>The boy is startled as a Timber Wolf steps out of the shadow to explain the Law of Humility.</t>
  </si>
  <si>
    <t>Detectives Little J and Levi are on the case when precious things go missing…</t>
  </si>
  <si>
    <t>Learn about the trauma and legacy of Nicky Winmar's defining stand against racism.</t>
  </si>
  <si>
    <t>Little J moves out of home - into his very own bark shelter.</t>
  </si>
  <si>
    <t>Beaver (Wisdom)</t>
  </si>
  <si>
    <t>A Beaver scurries up to the boy from behind a fallen tree to provide the Law of Wisdom.</t>
  </si>
  <si>
    <t>Monkey Garden</t>
  </si>
  <si>
    <t>At the onset of the dry season, the highlands of the Pantanal are like a Garden of Eden for brown Capuchin monkeys. But as the season progresses, and the drought lingers on, the water recedes and the food becomes scarce.</t>
  </si>
  <si>
    <t>Chicken People is a funny and uplifting look at the world of show chickens and the people who love them.</t>
  </si>
  <si>
    <t>MOTORSPORTS</t>
  </si>
  <si>
    <t>RUGBY LEAGUE</t>
  </si>
  <si>
    <t>AFL</t>
  </si>
  <si>
    <t>NATURAL HISTORY</t>
  </si>
  <si>
    <t>DOCUMENTARY SERIES</t>
  </si>
  <si>
    <t>FEATURE DOCUMENTARY</t>
  </si>
  <si>
    <t>MOVIE</t>
  </si>
  <si>
    <t>KARLA GRANT</t>
  </si>
  <si>
    <t>LATE NIGHT MOVIE</t>
  </si>
  <si>
    <t xml:space="preserve">OVER THE BLACK DOT </t>
  </si>
  <si>
    <t>ADVENTURE</t>
  </si>
  <si>
    <t xml:space="preserve">YOKAYI FOOTY </t>
  </si>
  <si>
    <t>TRAVEL</t>
  </si>
  <si>
    <t>DRAMA</t>
  </si>
  <si>
    <t>NULA</t>
  </si>
  <si>
    <t>FAMILY MOVIE</t>
  </si>
  <si>
    <t>FOOTBALL</t>
  </si>
  <si>
    <t xml:space="preserve"> DOCUMENTARY</t>
  </si>
  <si>
    <t>Week 15: Sunday 9th April to Saturday 15th April</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</si>
</sst>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4999699890613556"/>
        <bgColor indexed="64"/>
      </patternFill>
    </fill>
    <fill>
      <patternFill patternType="solid">
        <fgColor theme="9"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1">
    <xf numFmtId="0" fontId="0" fillId="0" borderId="0" xfId="0" applyFont="1" applyAlignment="1">
      <alignment/>
    </xf>
    <xf numFmtId="0" fontId="0" fillId="0" borderId="0" xfId="0" applyAlignment="1">
      <alignment horizontal="center" vertical="center"/>
    </xf>
    <xf numFmtId="0" fontId="0" fillId="0" borderId="0" xfId="0" applyAlignment="1">
      <alignment wrapText="1"/>
    </xf>
    <xf numFmtId="0" fontId="0" fillId="0" borderId="0" xfId="0" applyAlignment="1">
      <alignment vertical="top" wrapText="1"/>
    </xf>
    <xf numFmtId="0" fontId="21" fillId="33" borderId="0" xfId="46" applyFont="1" applyFill="1" applyAlignment="1">
      <alignment horizontal="center" vertical="center" wrapText="1"/>
    </xf>
    <xf numFmtId="0" fontId="21" fillId="34" borderId="0" xfId="46" applyFont="1" applyFill="1" applyAlignment="1">
      <alignment horizontal="center" vertical="center" wrapText="1"/>
    </xf>
    <xf numFmtId="0" fontId="0" fillId="7" borderId="0" xfId="0" applyFill="1" applyAlignment="1">
      <alignment vertical="top" wrapText="1"/>
    </xf>
    <xf numFmtId="0" fontId="0" fillId="7" borderId="0" xfId="0" applyFill="1" applyAlignment="1">
      <alignment horizontal="center" vertical="center"/>
    </xf>
    <xf numFmtId="0" fontId="0" fillId="7" borderId="0" xfId="0" applyFill="1" applyAlignment="1">
      <alignment wrapText="1"/>
    </xf>
    <xf numFmtId="0" fontId="0" fillId="0" borderId="0" xfId="0" applyAlignment="1">
      <alignment horizontal="left" wrapText="1"/>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990600</xdr:colOff>
      <xdr:row>1</xdr:row>
      <xdr:rowOff>0</xdr:rowOff>
    </xdr:to>
    <xdr:pic>
      <xdr:nvPicPr>
        <xdr:cNvPr id="1" name="Picture 1"/>
        <xdr:cNvPicPr preferRelativeResize="1">
          <a:picLocks noChangeAspect="1"/>
        </xdr:cNvPicPr>
      </xdr:nvPicPr>
      <xdr:blipFill>
        <a:blip r:embed="rId1"/>
        <a:stretch>
          <a:fillRect/>
        </a:stretch>
      </xdr:blipFill>
      <xdr:spPr>
        <a:xfrm>
          <a:off x="0" y="0"/>
          <a:ext cx="7534275" cy="1847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N283"/>
  <sheetViews>
    <sheetView tabSelected="1"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140625" style="1" bestFit="1" customWidth="1"/>
    <col min="2" max="2" width="9.57421875" style="1" bestFit="1" customWidth="1"/>
    <col min="3" max="3" width="31.57421875" style="2" customWidth="1"/>
    <col min="4" max="4" width="33.28125" style="2" customWidth="1"/>
    <col min="5" max="5" width="13.57421875" style="1" bestFit="1" customWidth="1"/>
    <col min="6" max="6" width="15.140625" style="1" bestFit="1" customWidth="1"/>
    <col min="7" max="7" width="12.140625" style="1" bestFit="1" customWidth="1"/>
    <col min="8" max="8" width="15.8515625" style="1" bestFit="1" customWidth="1"/>
    <col min="9" max="9" width="6.8515625" style="1" bestFit="1" customWidth="1"/>
    <col min="10" max="10" width="16.57421875" style="1" customWidth="1"/>
    <col min="11" max="11" width="40.57421875" style="3" customWidth="1"/>
    <col min="12" max="12" width="16.7109375" style="1" bestFit="1" customWidth="1"/>
    <col min="13" max="14" width="16.140625" style="1" bestFit="1" customWidth="1"/>
  </cols>
  <sheetData>
    <row r="1" ht="145.5" customHeight="1"/>
    <row r="2" spans="1:11" s="10" customFormat="1" ht="14.25">
      <c r="A2" s="10" t="s">
        <v>489</v>
      </c>
      <c r="C2" s="9"/>
      <c r="D2" s="9"/>
      <c r="K2" s="9"/>
    </row>
    <row r="3" spans="1:14" ht="14.25">
      <c r="A3" s="1" t="s">
        <v>0</v>
      </c>
      <c r="B3" s="1" t="s">
        <v>1</v>
      </c>
      <c r="C3" s="2" t="s">
        <v>2</v>
      </c>
      <c r="D3" s="2" t="s">
        <v>6</v>
      </c>
      <c r="E3" s="1" t="s">
        <v>9</v>
      </c>
      <c r="F3" s="1" t="s">
        <v>7</v>
      </c>
      <c r="G3" s="1" t="s">
        <v>3</v>
      </c>
      <c r="H3" s="1" t="s">
        <v>4</v>
      </c>
      <c r="I3" s="1" t="s">
        <v>8</v>
      </c>
      <c r="K3" s="3" t="s">
        <v>5</v>
      </c>
      <c r="L3" s="1" t="s">
        <v>10</v>
      </c>
      <c r="M3" s="1" t="s">
        <v>11</v>
      </c>
      <c r="N3" s="1" t="s">
        <v>12</v>
      </c>
    </row>
    <row r="4" spans="1:13" ht="72">
      <c r="A4" s="1" t="str">
        <f aca="true" t="shared" si="0" ref="A4:A35">"2023-04-09"</f>
        <v>2023-04-09</v>
      </c>
      <c r="B4" s="1" t="str">
        <f>"0500"</f>
        <v>0500</v>
      </c>
      <c r="C4" s="2" t="s">
        <v>13</v>
      </c>
      <c r="E4" s="1" t="str">
        <f>"02"</f>
        <v>02</v>
      </c>
      <c r="F4" s="1">
        <v>16</v>
      </c>
      <c r="G4" s="1" t="s">
        <v>14</v>
      </c>
      <c r="H4" s="1" t="s">
        <v>15</v>
      </c>
      <c r="I4" s="1" t="s">
        <v>17</v>
      </c>
      <c r="J4" s="4"/>
      <c r="K4" s="3" t="s">
        <v>16</v>
      </c>
      <c r="L4" s="1">
        <v>2011</v>
      </c>
      <c r="M4" s="1" t="s">
        <v>18</v>
      </c>
    </row>
    <row r="5" spans="1:13" ht="28.5">
      <c r="A5" s="1" t="str">
        <f t="shared" si="0"/>
        <v>2023-04-09</v>
      </c>
      <c r="B5" s="1" t="str">
        <f>"0600"</f>
        <v>0600</v>
      </c>
      <c r="C5" s="2" t="s">
        <v>19</v>
      </c>
      <c r="D5" s="2" t="s">
        <v>22</v>
      </c>
      <c r="E5" s="1" t="str">
        <f>"02"</f>
        <v>02</v>
      </c>
      <c r="F5" s="1">
        <v>3</v>
      </c>
      <c r="G5" s="1" t="s">
        <v>20</v>
      </c>
      <c r="I5" s="1" t="s">
        <v>17</v>
      </c>
      <c r="J5" s="4"/>
      <c r="K5" s="3" t="s">
        <v>21</v>
      </c>
      <c r="L5" s="1">
        <v>2019</v>
      </c>
      <c r="M5" s="1" t="s">
        <v>18</v>
      </c>
    </row>
    <row r="6" spans="1:13" ht="28.5">
      <c r="A6" s="1" t="str">
        <f t="shared" si="0"/>
        <v>2023-04-09</v>
      </c>
      <c r="B6" s="1" t="str">
        <f>"0625"</f>
        <v>0625</v>
      </c>
      <c r="C6" s="2" t="s">
        <v>19</v>
      </c>
      <c r="D6" s="2" t="s">
        <v>24</v>
      </c>
      <c r="E6" s="1" t="str">
        <f>"02"</f>
        <v>02</v>
      </c>
      <c r="F6" s="1">
        <v>5</v>
      </c>
      <c r="G6" s="1" t="s">
        <v>20</v>
      </c>
      <c r="I6" s="1" t="s">
        <v>17</v>
      </c>
      <c r="J6" s="4"/>
      <c r="K6" s="3" t="s">
        <v>21</v>
      </c>
      <c r="L6" s="1">
        <v>2019</v>
      </c>
      <c r="M6" s="1" t="s">
        <v>18</v>
      </c>
    </row>
    <row r="7" spans="1:13" ht="72">
      <c r="A7" s="1" t="str">
        <f t="shared" si="0"/>
        <v>2023-04-09</v>
      </c>
      <c r="B7" s="1" t="str">
        <f>"0650"</f>
        <v>0650</v>
      </c>
      <c r="C7" s="2" t="s">
        <v>25</v>
      </c>
      <c r="D7" s="2" t="s">
        <v>27</v>
      </c>
      <c r="E7" s="1" t="str">
        <f>"02"</f>
        <v>02</v>
      </c>
      <c r="F7" s="1">
        <v>9</v>
      </c>
      <c r="G7" s="1" t="s">
        <v>20</v>
      </c>
      <c r="I7" s="1" t="s">
        <v>17</v>
      </c>
      <c r="J7" s="4"/>
      <c r="K7" s="3" t="s">
        <v>26</v>
      </c>
      <c r="L7" s="1">
        <v>2018</v>
      </c>
      <c r="M7" s="1" t="s">
        <v>28</v>
      </c>
    </row>
    <row r="8" spans="1:13" ht="72">
      <c r="A8" s="1" t="str">
        <f t="shared" si="0"/>
        <v>2023-04-09</v>
      </c>
      <c r="B8" s="1" t="str">
        <f>"0715"</f>
        <v>0715</v>
      </c>
      <c r="C8" s="2" t="s">
        <v>29</v>
      </c>
      <c r="D8" s="2" t="s">
        <v>31</v>
      </c>
      <c r="E8" s="1" t="str">
        <f>"01"</f>
        <v>01</v>
      </c>
      <c r="F8" s="1">
        <v>6</v>
      </c>
      <c r="G8" s="1" t="s">
        <v>20</v>
      </c>
      <c r="I8" s="1" t="s">
        <v>17</v>
      </c>
      <c r="J8" s="4"/>
      <c r="K8" s="3" t="s">
        <v>30</v>
      </c>
      <c r="L8" s="1">
        <v>2016</v>
      </c>
      <c r="M8" s="1" t="s">
        <v>18</v>
      </c>
    </row>
    <row r="9" spans="1:13" ht="43.5">
      <c r="A9" s="1" t="str">
        <f t="shared" si="0"/>
        <v>2023-04-09</v>
      </c>
      <c r="B9" s="1" t="str">
        <f>"0730"</f>
        <v>0730</v>
      </c>
      <c r="C9" s="2" t="s">
        <v>32</v>
      </c>
      <c r="D9" s="2" t="s">
        <v>34</v>
      </c>
      <c r="E9" s="1" t="str">
        <f>"01"</f>
        <v>01</v>
      </c>
      <c r="F9" s="1">
        <v>2</v>
      </c>
      <c r="G9" s="1" t="s">
        <v>20</v>
      </c>
      <c r="I9" s="1" t="s">
        <v>17</v>
      </c>
      <c r="J9" s="4"/>
      <c r="K9" s="3" t="s">
        <v>33</v>
      </c>
      <c r="L9" s="1">
        <v>2009</v>
      </c>
      <c r="M9" s="1" t="s">
        <v>35</v>
      </c>
    </row>
    <row r="10" spans="1:13" ht="72">
      <c r="A10" s="1" t="str">
        <f t="shared" si="0"/>
        <v>2023-04-09</v>
      </c>
      <c r="B10" s="1" t="str">
        <f>"0755"</f>
        <v>0755</v>
      </c>
      <c r="C10" s="2" t="s">
        <v>36</v>
      </c>
      <c r="D10" s="2" t="s">
        <v>38</v>
      </c>
      <c r="E10" s="1" t="str">
        <f>"02"</f>
        <v>02</v>
      </c>
      <c r="F10" s="1">
        <v>8</v>
      </c>
      <c r="G10" s="1" t="s">
        <v>20</v>
      </c>
      <c r="I10" s="1" t="s">
        <v>17</v>
      </c>
      <c r="J10" s="4"/>
      <c r="K10" s="3" t="s">
        <v>37</v>
      </c>
      <c r="L10" s="1">
        <v>2020</v>
      </c>
      <c r="M10" s="1" t="s">
        <v>28</v>
      </c>
    </row>
    <row r="11" spans="1:13" ht="57.75">
      <c r="A11" s="1" t="str">
        <f t="shared" si="0"/>
        <v>2023-04-09</v>
      </c>
      <c r="B11" s="1" t="str">
        <f>"0805"</f>
        <v>0805</v>
      </c>
      <c r="C11" s="2" t="s">
        <v>39</v>
      </c>
      <c r="D11" s="2" t="s">
        <v>41</v>
      </c>
      <c r="E11" s="1" t="str">
        <f>"01"</f>
        <v>01</v>
      </c>
      <c r="F11" s="1">
        <v>32</v>
      </c>
      <c r="G11" s="1" t="s">
        <v>20</v>
      </c>
      <c r="I11" s="1" t="s">
        <v>17</v>
      </c>
      <c r="J11" s="4"/>
      <c r="K11" s="3" t="s">
        <v>40</v>
      </c>
      <c r="L11" s="1">
        <v>2020</v>
      </c>
      <c r="M11" s="1" t="s">
        <v>28</v>
      </c>
    </row>
    <row r="12" spans="1:13" ht="57.75">
      <c r="A12" s="1" t="str">
        <f t="shared" si="0"/>
        <v>2023-04-09</v>
      </c>
      <c r="B12" s="1" t="str">
        <f>"0815"</f>
        <v>0815</v>
      </c>
      <c r="C12" s="2" t="s">
        <v>42</v>
      </c>
      <c r="D12" s="2" t="s">
        <v>44</v>
      </c>
      <c r="E12" s="1" t="str">
        <f>"02"</f>
        <v>02</v>
      </c>
      <c r="F12" s="1">
        <v>2</v>
      </c>
      <c r="G12" s="1" t="s">
        <v>20</v>
      </c>
      <c r="I12" s="1" t="s">
        <v>17</v>
      </c>
      <c r="J12" s="4"/>
      <c r="K12" s="3" t="s">
        <v>43</v>
      </c>
      <c r="L12" s="1">
        <v>2021</v>
      </c>
      <c r="M12" s="1" t="s">
        <v>45</v>
      </c>
    </row>
    <row r="13" spans="1:14" ht="28.5">
      <c r="A13" s="1" t="str">
        <f t="shared" si="0"/>
        <v>2023-04-09</v>
      </c>
      <c r="B13" s="1" t="str">
        <f>"0820"</f>
        <v>0820</v>
      </c>
      <c r="C13" s="2" t="s">
        <v>46</v>
      </c>
      <c r="D13" s="2" t="s">
        <v>422</v>
      </c>
      <c r="E13" s="1" t="str">
        <f>"02"</f>
        <v>02</v>
      </c>
      <c r="F13" s="1">
        <v>25</v>
      </c>
      <c r="G13" s="1" t="s">
        <v>14</v>
      </c>
      <c r="I13" s="1" t="s">
        <v>17</v>
      </c>
      <c r="J13" s="4"/>
      <c r="K13" s="3" t="s">
        <v>47</v>
      </c>
      <c r="L13" s="1">
        <v>1987</v>
      </c>
      <c r="M13" s="1" t="s">
        <v>48</v>
      </c>
      <c r="N13" s="1" t="s">
        <v>23</v>
      </c>
    </row>
    <row r="14" spans="1:13" ht="72">
      <c r="A14" s="1" t="str">
        <f t="shared" si="0"/>
        <v>2023-04-09</v>
      </c>
      <c r="B14" s="1" t="str">
        <f>"0845"</f>
        <v>0845</v>
      </c>
      <c r="C14" s="2" t="s">
        <v>49</v>
      </c>
      <c r="D14" s="2" t="s">
        <v>51</v>
      </c>
      <c r="E14" s="1" t="str">
        <f>"02"</f>
        <v>02</v>
      </c>
      <c r="F14" s="1">
        <v>11</v>
      </c>
      <c r="G14" s="1" t="s">
        <v>14</v>
      </c>
      <c r="I14" s="1" t="s">
        <v>17</v>
      </c>
      <c r="J14" s="4"/>
      <c r="K14" s="3" t="s">
        <v>50</v>
      </c>
      <c r="L14" s="1">
        <v>2014</v>
      </c>
      <c r="M14" s="1" t="s">
        <v>18</v>
      </c>
    </row>
    <row r="15" spans="1:13" ht="57.75">
      <c r="A15" s="1" t="str">
        <f t="shared" si="0"/>
        <v>2023-04-09</v>
      </c>
      <c r="B15" s="1" t="str">
        <f>"0910"</f>
        <v>0910</v>
      </c>
      <c r="C15" s="2" t="s">
        <v>52</v>
      </c>
      <c r="D15" s="2" t="s">
        <v>54</v>
      </c>
      <c r="E15" s="1" t="str">
        <f>"05"</f>
        <v>05</v>
      </c>
      <c r="F15" s="1">
        <v>2</v>
      </c>
      <c r="G15" s="1" t="s">
        <v>20</v>
      </c>
      <c r="I15" s="1" t="s">
        <v>17</v>
      </c>
      <c r="J15" s="4"/>
      <c r="K15" s="3" t="s">
        <v>53</v>
      </c>
      <c r="L15" s="1">
        <v>2021</v>
      </c>
      <c r="M15" s="1" t="s">
        <v>28</v>
      </c>
    </row>
    <row r="16" spans="1:13" ht="57.75">
      <c r="A16" s="1" t="str">
        <f t="shared" si="0"/>
        <v>2023-04-09</v>
      </c>
      <c r="B16" s="1" t="str">
        <f>"0935"</f>
        <v>0935</v>
      </c>
      <c r="C16" s="2" t="s">
        <v>52</v>
      </c>
      <c r="D16" s="2" t="s">
        <v>56</v>
      </c>
      <c r="E16" s="1" t="str">
        <f>"05"</f>
        <v>05</v>
      </c>
      <c r="F16" s="1">
        <v>3</v>
      </c>
      <c r="G16" s="1" t="s">
        <v>20</v>
      </c>
      <c r="I16" s="1" t="s">
        <v>17</v>
      </c>
      <c r="J16" s="4"/>
      <c r="K16" s="3" t="s">
        <v>55</v>
      </c>
      <c r="L16" s="1">
        <v>2021</v>
      </c>
      <c r="M16" s="1" t="s">
        <v>28</v>
      </c>
    </row>
    <row r="17" spans="1:14" ht="43.5">
      <c r="A17" s="7" t="str">
        <f t="shared" si="0"/>
        <v>2023-04-09</v>
      </c>
      <c r="B17" s="7" t="str">
        <f>"1000"</f>
        <v>1000</v>
      </c>
      <c r="C17" s="8" t="s">
        <v>57</v>
      </c>
      <c r="D17" s="8" t="s">
        <v>60</v>
      </c>
      <c r="E17" s="7" t="str">
        <f>"2023"</f>
        <v>2023</v>
      </c>
      <c r="F17" s="7">
        <v>5</v>
      </c>
      <c r="G17" s="7" t="s">
        <v>58</v>
      </c>
      <c r="H17" s="7"/>
      <c r="I17" s="7" t="s">
        <v>17</v>
      </c>
      <c r="J17" s="5" t="s">
        <v>471</v>
      </c>
      <c r="K17" s="6" t="s">
        <v>59</v>
      </c>
      <c r="L17" s="7">
        <v>2023</v>
      </c>
      <c r="M17" s="7" t="s">
        <v>61</v>
      </c>
      <c r="N17" s="7"/>
    </row>
    <row r="18" spans="1:14" ht="43.5">
      <c r="A18" s="7" t="str">
        <f t="shared" si="0"/>
        <v>2023-04-09</v>
      </c>
      <c r="B18" s="7" t="str">
        <f>"1100"</f>
        <v>1100</v>
      </c>
      <c r="C18" s="8" t="s">
        <v>62</v>
      </c>
      <c r="D18" s="8" t="s">
        <v>64</v>
      </c>
      <c r="E18" s="7" t="str">
        <f>"2022"</f>
        <v>2022</v>
      </c>
      <c r="F18" s="7">
        <v>2</v>
      </c>
      <c r="G18" s="7" t="s">
        <v>58</v>
      </c>
      <c r="H18" s="7"/>
      <c r="I18" s="7" t="s">
        <v>17</v>
      </c>
      <c r="J18" s="5" t="s">
        <v>472</v>
      </c>
      <c r="K18" s="6" t="s">
        <v>63</v>
      </c>
      <c r="L18" s="7">
        <v>2022</v>
      </c>
      <c r="M18" s="7" t="s">
        <v>18</v>
      </c>
      <c r="N18" s="7"/>
    </row>
    <row r="19" spans="1:14" ht="72">
      <c r="A19" s="7" t="str">
        <f t="shared" si="0"/>
        <v>2023-04-09</v>
      </c>
      <c r="B19" s="7" t="str">
        <f>"1155"</f>
        <v>1155</v>
      </c>
      <c r="C19" s="8" t="s">
        <v>65</v>
      </c>
      <c r="D19" s="8" t="s">
        <v>67</v>
      </c>
      <c r="E19" s="7" t="str">
        <f>"01"</f>
        <v>01</v>
      </c>
      <c r="F19" s="7">
        <v>1</v>
      </c>
      <c r="G19" s="7" t="s">
        <v>14</v>
      </c>
      <c r="H19" s="7"/>
      <c r="I19" s="7" t="s">
        <v>17</v>
      </c>
      <c r="J19" s="5" t="s">
        <v>473</v>
      </c>
      <c r="K19" s="6" t="s">
        <v>66</v>
      </c>
      <c r="L19" s="7">
        <v>2018</v>
      </c>
      <c r="M19" s="7" t="s">
        <v>18</v>
      </c>
      <c r="N19" s="7"/>
    </row>
    <row r="20" spans="1:14" ht="28.5">
      <c r="A20" s="7" t="str">
        <f t="shared" si="0"/>
        <v>2023-04-09</v>
      </c>
      <c r="B20" s="7" t="str">
        <f>"1225"</f>
        <v>1225</v>
      </c>
      <c r="C20" s="8" t="s">
        <v>68</v>
      </c>
      <c r="D20" s="8" t="s">
        <v>70</v>
      </c>
      <c r="E20" s="7" t="str">
        <f>"2022"</f>
        <v>2022</v>
      </c>
      <c r="F20" s="7">
        <v>1</v>
      </c>
      <c r="G20" s="7" t="s">
        <v>58</v>
      </c>
      <c r="H20" s="7"/>
      <c r="I20" s="7" t="s">
        <v>17</v>
      </c>
      <c r="J20" s="5" t="s">
        <v>487</v>
      </c>
      <c r="K20" s="6" t="s">
        <v>69</v>
      </c>
      <c r="L20" s="7">
        <v>2022</v>
      </c>
      <c r="M20" s="7" t="s">
        <v>18</v>
      </c>
      <c r="N20" s="7"/>
    </row>
    <row r="21" spans="1:14" ht="28.5">
      <c r="A21" s="7" t="str">
        <f t="shared" si="0"/>
        <v>2023-04-09</v>
      </c>
      <c r="B21" s="7" t="str">
        <f>"1355"</f>
        <v>1355</v>
      </c>
      <c r="C21" s="8" t="s">
        <v>71</v>
      </c>
      <c r="D21" s="8" t="s">
        <v>73</v>
      </c>
      <c r="E21" s="7" t="str">
        <f>"2022"</f>
        <v>2022</v>
      </c>
      <c r="F21" s="7">
        <v>1</v>
      </c>
      <c r="G21" s="7" t="s">
        <v>58</v>
      </c>
      <c r="H21" s="7"/>
      <c r="I21" s="7" t="s">
        <v>17</v>
      </c>
      <c r="J21" s="5" t="s">
        <v>487</v>
      </c>
      <c r="K21" s="6" t="s">
        <v>72</v>
      </c>
      <c r="L21" s="7">
        <v>2022</v>
      </c>
      <c r="M21" s="7" t="s">
        <v>18</v>
      </c>
      <c r="N21" s="7"/>
    </row>
    <row r="22" spans="1:14" ht="28.5">
      <c r="A22" s="7" t="str">
        <f t="shared" si="0"/>
        <v>2023-04-09</v>
      </c>
      <c r="B22" s="7" t="str">
        <f>"1515"</f>
        <v>1515</v>
      </c>
      <c r="C22" s="8" t="s">
        <v>74</v>
      </c>
      <c r="D22" s="8" t="s">
        <v>76</v>
      </c>
      <c r="E22" s="7" t="str">
        <f>"2022"</f>
        <v>2022</v>
      </c>
      <c r="F22" s="7">
        <v>3</v>
      </c>
      <c r="G22" s="7" t="s">
        <v>58</v>
      </c>
      <c r="H22" s="7"/>
      <c r="I22" s="7" t="s">
        <v>17</v>
      </c>
      <c r="J22" s="5" t="s">
        <v>473</v>
      </c>
      <c r="K22" s="6" t="s">
        <v>75</v>
      </c>
      <c r="L22" s="7">
        <v>2022</v>
      </c>
      <c r="M22" s="7" t="s">
        <v>18</v>
      </c>
      <c r="N22" s="7"/>
    </row>
    <row r="23" spans="1:14" ht="28.5">
      <c r="A23" s="7" t="str">
        <f t="shared" si="0"/>
        <v>2023-04-09</v>
      </c>
      <c r="B23" s="7" t="str">
        <f>"1625"</f>
        <v>1625</v>
      </c>
      <c r="C23" s="8" t="s">
        <v>77</v>
      </c>
      <c r="D23" s="8" t="s">
        <v>79</v>
      </c>
      <c r="E23" s="7" t="str">
        <f>"2022"</f>
        <v>2022</v>
      </c>
      <c r="F23" s="7">
        <v>3</v>
      </c>
      <c r="G23" s="7" t="s">
        <v>58</v>
      </c>
      <c r="H23" s="7"/>
      <c r="I23" s="7" t="s">
        <v>17</v>
      </c>
      <c r="J23" s="5" t="s">
        <v>473</v>
      </c>
      <c r="K23" s="6" t="s">
        <v>78</v>
      </c>
      <c r="L23" s="7">
        <v>2022</v>
      </c>
      <c r="M23" s="7" t="s">
        <v>18</v>
      </c>
      <c r="N23" s="7"/>
    </row>
    <row r="24" spans="1:14" ht="72">
      <c r="A24" s="1" t="str">
        <f t="shared" si="0"/>
        <v>2023-04-09</v>
      </c>
      <c r="B24" s="1" t="str">
        <f>"1740"</f>
        <v>1740</v>
      </c>
      <c r="C24" s="2" t="s">
        <v>80</v>
      </c>
      <c r="E24" s="1" t="str">
        <f>"01"</f>
        <v>01</v>
      </c>
      <c r="F24" s="1">
        <v>3</v>
      </c>
      <c r="G24" s="1" t="s">
        <v>14</v>
      </c>
      <c r="H24" s="1" t="s">
        <v>81</v>
      </c>
      <c r="I24" s="1" t="s">
        <v>17</v>
      </c>
      <c r="J24" s="4"/>
      <c r="K24" s="3" t="s">
        <v>82</v>
      </c>
      <c r="L24" s="1">
        <v>2022</v>
      </c>
      <c r="M24" s="1" t="s">
        <v>18</v>
      </c>
      <c r="N24" s="1" t="s">
        <v>23</v>
      </c>
    </row>
    <row r="25" spans="1:13" ht="57.75">
      <c r="A25" s="1" t="str">
        <f t="shared" si="0"/>
        <v>2023-04-09</v>
      </c>
      <c r="B25" s="1" t="str">
        <f>"1810"</f>
        <v>1810</v>
      </c>
      <c r="C25" s="2" t="s">
        <v>83</v>
      </c>
      <c r="E25" s="1" t="str">
        <f>"2023"</f>
        <v>2023</v>
      </c>
      <c r="F25" s="1">
        <v>64</v>
      </c>
      <c r="G25" s="1" t="s">
        <v>58</v>
      </c>
      <c r="I25" s="1" t="s">
        <v>17</v>
      </c>
      <c r="J25" s="4"/>
      <c r="K25" s="3" t="s">
        <v>84</v>
      </c>
      <c r="L25" s="1">
        <v>2023</v>
      </c>
      <c r="M25" s="1" t="s">
        <v>18</v>
      </c>
    </row>
    <row r="26" spans="1:14" ht="57.75">
      <c r="A26" s="7" t="str">
        <f t="shared" si="0"/>
        <v>2023-04-09</v>
      </c>
      <c r="B26" s="7" t="str">
        <f>"1820"</f>
        <v>1820</v>
      </c>
      <c r="C26" s="8" t="s">
        <v>85</v>
      </c>
      <c r="D26" s="8" t="s">
        <v>88</v>
      </c>
      <c r="E26" s="7" t="str">
        <f>"01"</f>
        <v>01</v>
      </c>
      <c r="F26" s="7">
        <v>1</v>
      </c>
      <c r="G26" s="7" t="s">
        <v>14</v>
      </c>
      <c r="H26" s="7" t="s">
        <v>86</v>
      </c>
      <c r="I26" s="7" t="s">
        <v>17</v>
      </c>
      <c r="J26" s="5" t="s">
        <v>474</v>
      </c>
      <c r="K26" s="6" t="s">
        <v>87</v>
      </c>
      <c r="L26" s="7">
        <v>2016</v>
      </c>
      <c r="M26" s="7" t="s">
        <v>45</v>
      </c>
      <c r="N26" s="7" t="s">
        <v>23</v>
      </c>
    </row>
    <row r="27" spans="1:14" ht="57.75">
      <c r="A27" s="7" t="str">
        <f t="shared" si="0"/>
        <v>2023-04-09</v>
      </c>
      <c r="B27" s="7" t="str">
        <f>"1920"</f>
        <v>1920</v>
      </c>
      <c r="C27" s="8" t="s">
        <v>89</v>
      </c>
      <c r="D27" s="8"/>
      <c r="E27" s="7" t="str">
        <f>"01"</f>
        <v>01</v>
      </c>
      <c r="F27" s="7">
        <v>3</v>
      </c>
      <c r="G27" s="7" t="s">
        <v>14</v>
      </c>
      <c r="H27" s="7" t="s">
        <v>86</v>
      </c>
      <c r="I27" s="7" t="s">
        <v>17</v>
      </c>
      <c r="J27" s="5" t="s">
        <v>475</v>
      </c>
      <c r="K27" s="6" t="s">
        <v>90</v>
      </c>
      <c r="L27" s="7">
        <v>2022</v>
      </c>
      <c r="M27" s="7" t="s">
        <v>18</v>
      </c>
      <c r="N27" s="7" t="s">
        <v>23</v>
      </c>
    </row>
    <row r="28" spans="1:14" ht="43.5">
      <c r="A28" s="7" t="str">
        <f t="shared" si="0"/>
        <v>2023-04-09</v>
      </c>
      <c r="B28" s="7" t="str">
        <f>"1955"</f>
        <v>1955</v>
      </c>
      <c r="C28" s="8" t="s">
        <v>91</v>
      </c>
      <c r="D28" s="8"/>
      <c r="E28" s="7" t="str">
        <f>"01"</f>
        <v>01</v>
      </c>
      <c r="F28" s="7">
        <v>4</v>
      </c>
      <c r="G28" s="7" t="s">
        <v>14</v>
      </c>
      <c r="H28" s="7" t="s">
        <v>86</v>
      </c>
      <c r="I28" s="7" t="s">
        <v>17</v>
      </c>
      <c r="J28" s="5" t="s">
        <v>475</v>
      </c>
      <c r="K28" s="6" t="s">
        <v>92</v>
      </c>
      <c r="L28" s="7">
        <v>2022</v>
      </c>
      <c r="M28" s="7" t="s">
        <v>18</v>
      </c>
      <c r="N28" s="7" t="s">
        <v>23</v>
      </c>
    </row>
    <row r="29" spans="1:14" ht="72">
      <c r="A29" s="7" t="str">
        <f t="shared" si="0"/>
        <v>2023-04-09</v>
      </c>
      <c r="B29" s="7" t="str">
        <f>"2030"</f>
        <v>2030</v>
      </c>
      <c r="C29" s="8" t="s">
        <v>93</v>
      </c>
      <c r="D29" s="8"/>
      <c r="E29" s="7" t="str">
        <f>"01"</f>
        <v>01</v>
      </c>
      <c r="F29" s="7">
        <v>3</v>
      </c>
      <c r="G29" s="7" t="s">
        <v>14</v>
      </c>
      <c r="H29" s="7" t="s">
        <v>94</v>
      </c>
      <c r="I29" s="7" t="s">
        <v>17</v>
      </c>
      <c r="J29" s="5" t="s">
        <v>476</v>
      </c>
      <c r="K29" s="6" t="s">
        <v>95</v>
      </c>
      <c r="L29" s="7">
        <v>2021</v>
      </c>
      <c r="M29" s="7" t="s">
        <v>35</v>
      </c>
      <c r="N29" s="7"/>
    </row>
    <row r="30" spans="1:14" ht="72">
      <c r="A30" s="7" t="str">
        <f t="shared" si="0"/>
        <v>2023-04-09</v>
      </c>
      <c r="B30" s="7" t="str">
        <f>"2220"</f>
        <v>2220</v>
      </c>
      <c r="C30" s="8" t="s">
        <v>96</v>
      </c>
      <c r="D30" s="8" t="s">
        <v>99</v>
      </c>
      <c r="E30" s="7" t="str">
        <f>" "</f>
        <v> </v>
      </c>
      <c r="F30" s="7">
        <v>0</v>
      </c>
      <c r="G30" s="7" t="s">
        <v>14</v>
      </c>
      <c r="H30" s="7" t="s">
        <v>97</v>
      </c>
      <c r="I30" s="7" t="s">
        <v>17</v>
      </c>
      <c r="J30" s="5" t="s">
        <v>477</v>
      </c>
      <c r="K30" s="6" t="s">
        <v>98</v>
      </c>
      <c r="L30" s="7">
        <v>2002</v>
      </c>
      <c r="M30" s="7" t="s">
        <v>18</v>
      </c>
      <c r="N30" s="7" t="s">
        <v>23</v>
      </c>
    </row>
    <row r="31" spans="1:13" ht="43.5">
      <c r="A31" s="1" t="str">
        <f t="shared" si="0"/>
        <v>2023-04-09</v>
      </c>
      <c r="B31" s="1" t="str">
        <f>"2400"</f>
        <v>2400</v>
      </c>
      <c r="C31" s="2" t="s">
        <v>13</v>
      </c>
      <c r="E31" s="1" t="str">
        <f aca="true" t="shared" si="1" ref="E31:E36">"03"</f>
        <v>03</v>
      </c>
      <c r="F31" s="1">
        <v>1</v>
      </c>
      <c r="G31" s="1" t="s">
        <v>14</v>
      </c>
      <c r="H31" s="1" t="s">
        <v>100</v>
      </c>
      <c r="I31" s="1" t="s">
        <v>17</v>
      </c>
      <c r="J31" s="4"/>
      <c r="K31" s="3" t="s">
        <v>101</v>
      </c>
      <c r="L31" s="1">
        <v>2012</v>
      </c>
      <c r="M31" s="1" t="s">
        <v>18</v>
      </c>
    </row>
    <row r="32" spans="1:13" ht="43.5">
      <c r="A32" s="1" t="str">
        <f t="shared" si="0"/>
        <v>2023-04-09</v>
      </c>
      <c r="B32" s="1" t="str">
        <f>"2500"</f>
        <v>2500</v>
      </c>
      <c r="C32" s="2" t="s">
        <v>13</v>
      </c>
      <c r="E32" s="1" t="str">
        <f t="shared" si="1"/>
        <v>03</v>
      </c>
      <c r="F32" s="1">
        <v>1</v>
      </c>
      <c r="G32" s="1" t="s">
        <v>14</v>
      </c>
      <c r="H32" s="1" t="s">
        <v>100</v>
      </c>
      <c r="I32" s="1" t="s">
        <v>17</v>
      </c>
      <c r="J32" s="4"/>
      <c r="K32" s="3" t="s">
        <v>101</v>
      </c>
      <c r="L32" s="1">
        <v>2012</v>
      </c>
      <c r="M32" s="1" t="s">
        <v>18</v>
      </c>
    </row>
    <row r="33" spans="1:13" ht="43.5">
      <c r="A33" s="1" t="str">
        <f t="shared" si="0"/>
        <v>2023-04-09</v>
      </c>
      <c r="B33" s="1" t="str">
        <f>"2600"</f>
        <v>2600</v>
      </c>
      <c r="C33" s="2" t="s">
        <v>13</v>
      </c>
      <c r="E33" s="1" t="str">
        <f t="shared" si="1"/>
        <v>03</v>
      </c>
      <c r="F33" s="1">
        <v>1</v>
      </c>
      <c r="G33" s="1" t="s">
        <v>14</v>
      </c>
      <c r="H33" s="1" t="s">
        <v>100</v>
      </c>
      <c r="I33" s="1" t="s">
        <v>17</v>
      </c>
      <c r="J33" s="4"/>
      <c r="K33" s="3" t="s">
        <v>101</v>
      </c>
      <c r="L33" s="1">
        <v>2012</v>
      </c>
      <c r="M33" s="1" t="s">
        <v>18</v>
      </c>
    </row>
    <row r="34" spans="1:13" ht="43.5">
      <c r="A34" s="1" t="str">
        <f t="shared" si="0"/>
        <v>2023-04-09</v>
      </c>
      <c r="B34" s="1" t="str">
        <f>"2700"</f>
        <v>2700</v>
      </c>
      <c r="C34" s="2" t="s">
        <v>13</v>
      </c>
      <c r="E34" s="1" t="str">
        <f t="shared" si="1"/>
        <v>03</v>
      </c>
      <c r="F34" s="1">
        <v>1</v>
      </c>
      <c r="G34" s="1" t="s">
        <v>14</v>
      </c>
      <c r="H34" s="1" t="s">
        <v>100</v>
      </c>
      <c r="I34" s="1" t="s">
        <v>17</v>
      </c>
      <c r="J34" s="4"/>
      <c r="K34" s="3" t="s">
        <v>101</v>
      </c>
      <c r="L34" s="1">
        <v>2012</v>
      </c>
      <c r="M34" s="1" t="s">
        <v>18</v>
      </c>
    </row>
    <row r="35" spans="1:13" ht="43.5">
      <c r="A35" s="1" t="str">
        <f t="shared" si="0"/>
        <v>2023-04-09</v>
      </c>
      <c r="B35" s="1" t="str">
        <f>"2800"</f>
        <v>2800</v>
      </c>
      <c r="C35" s="2" t="s">
        <v>13</v>
      </c>
      <c r="E35" s="1" t="str">
        <f t="shared" si="1"/>
        <v>03</v>
      </c>
      <c r="F35" s="1">
        <v>1</v>
      </c>
      <c r="G35" s="1" t="s">
        <v>14</v>
      </c>
      <c r="H35" s="1" t="s">
        <v>100</v>
      </c>
      <c r="I35" s="1" t="s">
        <v>17</v>
      </c>
      <c r="J35" s="4"/>
      <c r="K35" s="3" t="s">
        <v>101</v>
      </c>
      <c r="L35" s="1">
        <v>2012</v>
      </c>
      <c r="M35" s="1" t="s">
        <v>18</v>
      </c>
    </row>
    <row r="36" spans="1:13" ht="43.5">
      <c r="A36" s="1" t="str">
        <f aca="true" t="shared" si="2" ref="A36:A77">"2023-04-10"</f>
        <v>2023-04-10</v>
      </c>
      <c r="B36" s="1" t="str">
        <f>"0500"</f>
        <v>0500</v>
      </c>
      <c r="C36" s="2" t="s">
        <v>13</v>
      </c>
      <c r="E36" s="1" t="str">
        <f t="shared" si="1"/>
        <v>03</v>
      </c>
      <c r="F36" s="1">
        <v>1</v>
      </c>
      <c r="G36" s="1" t="s">
        <v>14</v>
      </c>
      <c r="H36" s="1" t="s">
        <v>100</v>
      </c>
      <c r="I36" s="1" t="s">
        <v>17</v>
      </c>
      <c r="J36" s="4"/>
      <c r="K36" s="3" t="s">
        <v>101</v>
      </c>
      <c r="L36" s="1">
        <v>2012</v>
      </c>
      <c r="M36" s="1" t="s">
        <v>18</v>
      </c>
    </row>
    <row r="37" spans="1:13" ht="28.5">
      <c r="A37" s="1" t="str">
        <f t="shared" si="2"/>
        <v>2023-04-10</v>
      </c>
      <c r="B37" s="1" t="str">
        <f>"0600"</f>
        <v>0600</v>
      </c>
      <c r="C37" s="2" t="s">
        <v>19</v>
      </c>
      <c r="D37" s="2" t="s">
        <v>24</v>
      </c>
      <c r="E37" s="1" t="str">
        <f>"02"</f>
        <v>02</v>
      </c>
      <c r="F37" s="1">
        <v>5</v>
      </c>
      <c r="G37" s="1" t="s">
        <v>20</v>
      </c>
      <c r="I37" s="1" t="s">
        <v>17</v>
      </c>
      <c r="J37" s="4"/>
      <c r="K37" s="3" t="s">
        <v>21</v>
      </c>
      <c r="L37" s="1">
        <v>2019</v>
      </c>
      <c r="M37" s="1" t="s">
        <v>18</v>
      </c>
    </row>
    <row r="38" spans="1:13" ht="28.5">
      <c r="A38" s="1" t="str">
        <f t="shared" si="2"/>
        <v>2023-04-10</v>
      </c>
      <c r="B38" s="1" t="str">
        <f>"0625"</f>
        <v>0625</v>
      </c>
      <c r="C38" s="2" t="s">
        <v>19</v>
      </c>
      <c r="D38" s="2" t="s">
        <v>102</v>
      </c>
      <c r="E38" s="1" t="str">
        <f>"02"</f>
        <v>02</v>
      </c>
      <c r="F38" s="1">
        <v>7</v>
      </c>
      <c r="G38" s="1" t="s">
        <v>20</v>
      </c>
      <c r="I38" s="1" t="s">
        <v>17</v>
      </c>
      <c r="J38" s="4"/>
      <c r="K38" s="3" t="s">
        <v>21</v>
      </c>
      <c r="L38" s="1">
        <v>2019</v>
      </c>
      <c r="M38" s="1" t="s">
        <v>18</v>
      </c>
    </row>
    <row r="39" spans="1:13" ht="57.75">
      <c r="A39" s="1" t="str">
        <f t="shared" si="2"/>
        <v>2023-04-10</v>
      </c>
      <c r="B39" s="1" t="str">
        <f>"0650"</f>
        <v>0650</v>
      </c>
      <c r="C39" s="2" t="s">
        <v>25</v>
      </c>
      <c r="D39" s="2" t="s">
        <v>104</v>
      </c>
      <c r="E39" s="1" t="str">
        <f>"02"</f>
        <v>02</v>
      </c>
      <c r="F39" s="1">
        <v>10</v>
      </c>
      <c r="G39" s="1" t="s">
        <v>20</v>
      </c>
      <c r="I39" s="1" t="s">
        <v>17</v>
      </c>
      <c r="J39" s="4"/>
      <c r="K39" s="3" t="s">
        <v>103</v>
      </c>
      <c r="L39" s="1">
        <v>2018</v>
      </c>
      <c r="M39" s="1" t="s">
        <v>28</v>
      </c>
    </row>
    <row r="40" spans="1:13" ht="72">
      <c r="A40" s="1" t="str">
        <f t="shared" si="2"/>
        <v>2023-04-10</v>
      </c>
      <c r="B40" s="1" t="str">
        <f>"0715"</f>
        <v>0715</v>
      </c>
      <c r="C40" s="2" t="s">
        <v>29</v>
      </c>
      <c r="D40" s="2" t="s">
        <v>106</v>
      </c>
      <c r="E40" s="1" t="str">
        <f>"01"</f>
        <v>01</v>
      </c>
      <c r="F40" s="1">
        <v>7</v>
      </c>
      <c r="G40" s="1" t="s">
        <v>20</v>
      </c>
      <c r="I40" s="1" t="s">
        <v>17</v>
      </c>
      <c r="J40" s="4"/>
      <c r="K40" s="3" t="s">
        <v>105</v>
      </c>
      <c r="L40" s="1">
        <v>2016</v>
      </c>
      <c r="M40" s="1" t="s">
        <v>18</v>
      </c>
    </row>
    <row r="41" spans="1:13" ht="72">
      <c r="A41" s="1" t="str">
        <f t="shared" si="2"/>
        <v>2023-04-10</v>
      </c>
      <c r="B41" s="1" t="str">
        <f>"0730"</f>
        <v>0730</v>
      </c>
      <c r="C41" s="2" t="s">
        <v>32</v>
      </c>
      <c r="D41" s="2" t="s">
        <v>108</v>
      </c>
      <c r="E41" s="1" t="str">
        <f>"01"</f>
        <v>01</v>
      </c>
      <c r="F41" s="1">
        <v>3</v>
      </c>
      <c r="G41" s="1" t="s">
        <v>20</v>
      </c>
      <c r="I41" s="1" t="s">
        <v>17</v>
      </c>
      <c r="J41" s="4"/>
      <c r="K41" s="3" t="s">
        <v>107</v>
      </c>
      <c r="L41" s="1">
        <v>2009</v>
      </c>
      <c r="M41" s="1" t="s">
        <v>35</v>
      </c>
    </row>
    <row r="42" spans="1:13" ht="57.75">
      <c r="A42" s="1" t="str">
        <f t="shared" si="2"/>
        <v>2023-04-10</v>
      </c>
      <c r="B42" s="1" t="str">
        <f>"0755"</f>
        <v>0755</v>
      </c>
      <c r="C42" s="2" t="s">
        <v>36</v>
      </c>
      <c r="D42" s="2" t="s">
        <v>110</v>
      </c>
      <c r="E42" s="1" t="str">
        <f>"02"</f>
        <v>02</v>
      </c>
      <c r="F42" s="1">
        <v>9</v>
      </c>
      <c r="G42" s="1" t="s">
        <v>20</v>
      </c>
      <c r="I42" s="1" t="s">
        <v>17</v>
      </c>
      <c r="J42" s="4"/>
      <c r="K42" s="3" t="s">
        <v>109</v>
      </c>
      <c r="L42" s="1">
        <v>2020</v>
      </c>
      <c r="M42" s="1" t="s">
        <v>28</v>
      </c>
    </row>
    <row r="43" spans="1:13" ht="57.75">
      <c r="A43" s="1" t="str">
        <f t="shared" si="2"/>
        <v>2023-04-10</v>
      </c>
      <c r="B43" s="1" t="str">
        <f>"0805"</f>
        <v>0805</v>
      </c>
      <c r="C43" s="2" t="s">
        <v>39</v>
      </c>
      <c r="D43" s="2" t="s">
        <v>112</v>
      </c>
      <c r="E43" s="1" t="str">
        <f>"01"</f>
        <v>01</v>
      </c>
      <c r="F43" s="1">
        <v>33</v>
      </c>
      <c r="G43" s="1" t="s">
        <v>20</v>
      </c>
      <c r="I43" s="1" t="s">
        <v>17</v>
      </c>
      <c r="J43" s="4"/>
      <c r="K43" s="3" t="s">
        <v>111</v>
      </c>
      <c r="L43" s="1">
        <v>2020</v>
      </c>
      <c r="M43" s="1" t="s">
        <v>28</v>
      </c>
    </row>
    <row r="44" spans="1:13" ht="57.75">
      <c r="A44" s="1" t="str">
        <f t="shared" si="2"/>
        <v>2023-04-10</v>
      </c>
      <c r="B44" s="1" t="str">
        <f>"0815"</f>
        <v>0815</v>
      </c>
      <c r="C44" s="2" t="s">
        <v>42</v>
      </c>
      <c r="D44" s="2" t="s">
        <v>114</v>
      </c>
      <c r="E44" s="1" t="str">
        <f>"02"</f>
        <v>02</v>
      </c>
      <c r="F44" s="1">
        <v>3</v>
      </c>
      <c r="G44" s="1" t="s">
        <v>20</v>
      </c>
      <c r="I44" s="1" t="s">
        <v>17</v>
      </c>
      <c r="J44" s="4"/>
      <c r="K44" s="3" t="s">
        <v>113</v>
      </c>
      <c r="L44" s="1">
        <v>2021</v>
      </c>
      <c r="M44" s="1" t="s">
        <v>45</v>
      </c>
    </row>
    <row r="45" spans="1:14" ht="57.75">
      <c r="A45" s="1" t="str">
        <f t="shared" si="2"/>
        <v>2023-04-10</v>
      </c>
      <c r="B45" s="1" t="str">
        <f>"0820"</f>
        <v>0820</v>
      </c>
      <c r="C45" s="2" t="s">
        <v>46</v>
      </c>
      <c r="D45" s="2" t="s">
        <v>116</v>
      </c>
      <c r="E45" s="1" t="str">
        <f>"02"</f>
        <v>02</v>
      </c>
      <c r="F45" s="1">
        <v>26</v>
      </c>
      <c r="G45" s="1" t="s">
        <v>14</v>
      </c>
      <c r="I45" s="1" t="s">
        <v>17</v>
      </c>
      <c r="J45" s="4"/>
      <c r="K45" s="3" t="s">
        <v>115</v>
      </c>
      <c r="L45" s="1">
        <v>1987</v>
      </c>
      <c r="M45" s="1" t="s">
        <v>48</v>
      </c>
      <c r="N45" s="1" t="s">
        <v>23</v>
      </c>
    </row>
    <row r="46" spans="1:13" ht="72">
      <c r="A46" s="1" t="str">
        <f t="shared" si="2"/>
        <v>2023-04-10</v>
      </c>
      <c r="B46" s="1" t="str">
        <f>"0845"</f>
        <v>0845</v>
      </c>
      <c r="C46" s="2" t="s">
        <v>49</v>
      </c>
      <c r="D46" s="2" t="s">
        <v>118</v>
      </c>
      <c r="E46" s="1" t="str">
        <f>"02"</f>
        <v>02</v>
      </c>
      <c r="F46" s="1">
        <v>12</v>
      </c>
      <c r="G46" s="1" t="s">
        <v>20</v>
      </c>
      <c r="I46" s="1" t="s">
        <v>17</v>
      </c>
      <c r="J46" s="4"/>
      <c r="K46" s="3" t="s">
        <v>117</v>
      </c>
      <c r="L46" s="1">
        <v>2014</v>
      </c>
      <c r="M46" s="1" t="s">
        <v>18</v>
      </c>
    </row>
    <row r="47" spans="1:13" ht="57.75">
      <c r="A47" s="1" t="str">
        <f t="shared" si="2"/>
        <v>2023-04-10</v>
      </c>
      <c r="B47" s="1" t="str">
        <f>"0910"</f>
        <v>0910</v>
      </c>
      <c r="C47" s="2" t="s">
        <v>52</v>
      </c>
      <c r="D47" s="2" t="s">
        <v>120</v>
      </c>
      <c r="E47" s="1" t="str">
        <f>"05"</f>
        <v>05</v>
      </c>
      <c r="F47" s="1">
        <v>4</v>
      </c>
      <c r="G47" s="1" t="s">
        <v>20</v>
      </c>
      <c r="I47" s="1" t="s">
        <v>17</v>
      </c>
      <c r="J47" s="4"/>
      <c r="K47" s="3" t="s">
        <v>119</v>
      </c>
      <c r="L47" s="1">
        <v>2021</v>
      </c>
      <c r="M47" s="1" t="s">
        <v>28</v>
      </c>
    </row>
    <row r="48" spans="1:13" ht="57.75">
      <c r="A48" s="1" t="str">
        <f t="shared" si="2"/>
        <v>2023-04-10</v>
      </c>
      <c r="B48" s="1" t="str">
        <f>"0935"</f>
        <v>0935</v>
      </c>
      <c r="C48" s="2" t="s">
        <v>52</v>
      </c>
      <c r="D48" s="2" t="s">
        <v>122</v>
      </c>
      <c r="E48" s="1" t="str">
        <f>"05"</f>
        <v>05</v>
      </c>
      <c r="F48" s="1">
        <v>5</v>
      </c>
      <c r="G48" s="1" t="s">
        <v>20</v>
      </c>
      <c r="I48" s="1" t="s">
        <v>17</v>
      </c>
      <c r="J48" s="4"/>
      <c r="K48" s="3" t="s">
        <v>121</v>
      </c>
      <c r="L48" s="1">
        <v>2021</v>
      </c>
      <c r="M48" s="1" t="s">
        <v>28</v>
      </c>
    </row>
    <row r="49" spans="1:14" ht="57.75">
      <c r="A49" s="1" t="str">
        <f t="shared" si="2"/>
        <v>2023-04-10</v>
      </c>
      <c r="B49" s="1" t="str">
        <f>"1000"</f>
        <v>1000</v>
      </c>
      <c r="C49" s="2" t="s">
        <v>85</v>
      </c>
      <c r="D49" s="2" t="s">
        <v>88</v>
      </c>
      <c r="E49" s="1" t="str">
        <f>"01"</f>
        <v>01</v>
      </c>
      <c r="F49" s="1">
        <v>1</v>
      </c>
      <c r="G49" s="1" t="s">
        <v>14</v>
      </c>
      <c r="H49" s="1" t="s">
        <v>86</v>
      </c>
      <c r="I49" s="1" t="s">
        <v>17</v>
      </c>
      <c r="J49" s="4"/>
      <c r="K49" s="3" t="s">
        <v>87</v>
      </c>
      <c r="L49" s="1">
        <v>2016</v>
      </c>
      <c r="M49" s="1" t="s">
        <v>45</v>
      </c>
      <c r="N49" s="1" t="s">
        <v>23</v>
      </c>
    </row>
    <row r="50" spans="1:14" ht="43.5">
      <c r="A50" s="1" t="str">
        <f t="shared" si="2"/>
        <v>2023-04-10</v>
      </c>
      <c r="B50" s="1" t="str">
        <f>"1100"</f>
        <v>1100</v>
      </c>
      <c r="C50" s="2" t="s">
        <v>123</v>
      </c>
      <c r="E50" s="1" t="str">
        <f>" "</f>
        <v> </v>
      </c>
      <c r="F50" s="1">
        <v>0</v>
      </c>
      <c r="G50" s="1" t="s">
        <v>14</v>
      </c>
      <c r="I50" s="1" t="s">
        <v>17</v>
      </c>
      <c r="J50" s="4"/>
      <c r="K50" s="3" t="s">
        <v>124</v>
      </c>
      <c r="L50" s="1">
        <v>1979</v>
      </c>
      <c r="M50" s="1" t="s">
        <v>18</v>
      </c>
      <c r="N50" s="1" t="s">
        <v>23</v>
      </c>
    </row>
    <row r="51" spans="1:14" ht="72">
      <c r="A51" s="1" t="str">
        <f t="shared" si="2"/>
        <v>2023-04-10</v>
      </c>
      <c r="B51" s="1" t="str">
        <f>"1150"</f>
        <v>1150</v>
      </c>
      <c r="C51" s="2" t="s">
        <v>96</v>
      </c>
      <c r="D51" s="2" t="s">
        <v>99</v>
      </c>
      <c r="E51" s="1" t="str">
        <f>" "</f>
        <v> </v>
      </c>
      <c r="F51" s="1">
        <v>0</v>
      </c>
      <c r="G51" s="1" t="s">
        <v>14</v>
      </c>
      <c r="H51" s="1" t="s">
        <v>97</v>
      </c>
      <c r="I51" s="1" t="s">
        <v>17</v>
      </c>
      <c r="J51" s="4"/>
      <c r="K51" s="3" t="s">
        <v>98</v>
      </c>
      <c r="L51" s="1">
        <v>2002</v>
      </c>
      <c r="M51" s="1" t="s">
        <v>18</v>
      </c>
      <c r="N51" s="1" t="s">
        <v>23</v>
      </c>
    </row>
    <row r="52" spans="1:14" ht="72">
      <c r="A52" s="1" t="str">
        <f t="shared" si="2"/>
        <v>2023-04-10</v>
      </c>
      <c r="B52" s="1" t="str">
        <f>"1330"</f>
        <v>1330</v>
      </c>
      <c r="C52" s="2" t="s">
        <v>80</v>
      </c>
      <c r="E52" s="1" t="str">
        <f>"01"</f>
        <v>01</v>
      </c>
      <c r="F52" s="1">
        <v>3</v>
      </c>
      <c r="G52" s="1" t="s">
        <v>14</v>
      </c>
      <c r="H52" s="1" t="s">
        <v>81</v>
      </c>
      <c r="I52" s="1" t="s">
        <v>17</v>
      </c>
      <c r="J52" s="4"/>
      <c r="K52" s="3" t="s">
        <v>82</v>
      </c>
      <c r="L52" s="1">
        <v>2022</v>
      </c>
      <c r="M52" s="1" t="s">
        <v>18</v>
      </c>
      <c r="N52" s="1" t="s">
        <v>23</v>
      </c>
    </row>
    <row r="53" spans="1:13" ht="57.75">
      <c r="A53" s="1" t="str">
        <f t="shared" si="2"/>
        <v>2023-04-10</v>
      </c>
      <c r="B53" s="1" t="str">
        <f>"1400"</f>
        <v>1400</v>
      </c>
      <c r="C53" s="2" t="s">
        <v>125</v>
      </c>
      <c r="E53" s="1" t="str">
        <f>"04"</f>
        <v>04</v>
      </c>
      <c r="F53" s="1">
        <v>140</v>
      </c>
      <c r="G53" s="1" t="s">
        <v>14</v>
      </c>
      <c r="H53" s="1" t="s">
        <v>100</v>
      </c>
      <c r="I53" s="1" t="s">
        <v>17</v>
      </c>
      <c r="J53" s="4"/>
      <c r="K53" s="3" t="s">
        <v>126</v>
      </c>
      <c r="L53" s="1">
        <v>2022</v>
      </c>
      <c r="M53" s="1" t="s">
        <v>127</v>
      </c>
    </row>
    <row r="54" spans="1:13" ht="57.75">
      <c r="A54" s="1" t="str">
        <f t="shared" si="2"/>
        <v>2023-04-10</v>
      </c>
      <c r="B54" s="1" t="str">
        <f>"1430"</f>
        <v>1430</v>
      </c>
      <c r="C54" s="2" t="s">
        <v>128</v>
      </c>
      <c r="D54" s="2" t="s">
        <v>130</v>
      </c>
      <c r="E54" s="1" t="str">
        <f>"02"</f>
        <v>02</v>
      </c>
      <c r="F54" s="1">
        <v>52</v>
      </c>
      <c r="G54" s="1" t="s">
        <v>20</v>
      </c>
      <c r="I54" s="1" t="s">
        <v>17</v>
      </c>
      <c r="J54" s="4"/>
      <c r="K54" s="3" t="s">
        <v>129</v>
      </c>
      <c r="L54" s="1">
        <v>0</v>
      </c>
      <c r="M54" s="1" t="s">
        <v>18</v>
      </c>
    </row>
    <row r="55" spans="1:13" ht="57.75">
      <c r="A55" s="1" t="str">
        <f t="shared" si="2"/>
        <v>2023-04-10</v>
      </c>
      <c r="B55" s="1" t="str">
        <f>"1500"</f>
        <v>1500</v>
      </c>
      <c r="C55" s="2" t="s">
        <v>49</v>
      </c>
      <c r="D55" s="2" t="s">
        <v>132</v>
      </c>
      <c r="E55" s="1" t="str">
        <f>"02"</f>
        <v>02</v>
      </c>
      <c r="F55" s="1">
        <v>13</v>
      </c>
      <c r="G55" s="1" t="s">
        <v>20</v>
      </c>
      <c r="I55" s="1" t="s">
        <v>17</v>
      </c>
      <c r="J55" s="4"/>
      <c r="K55" s="3" t="s">
        <v>131</v>
      </c>
      <c r="L55" s="1">
        <v>2014</v>
      </c>
      <c r="M55" s="1" t="s">
        <v>18</v>
      </c>
    </row>
    <row r="56" spans="1:13" ht="28.5">
      <c r="A56" s="1" t="str">
        <f t="shared" si="2"/>
        <v>2023-04-10</v>
      </c>
      <c r="B56" s="1" t="str">
        <f>"1525"</f>
        <v>1525</v>
      </c>
      <c r="C56" s="2" t="s">
        <v>133</v>
      </c>
      <c r="D56" s="2" t="s">
        <v>134</v>
      </c>
      <c r="E56" s="1" t="str">
        <f>"3"</f>
        <v>3</v>
      </c>
      <c r="F56" s="1">
        <v>5</v>
      </c>
      <c r="G56" s="1" t="s">
        <v>20</v>
      </c>
      <c r="J56" s="4"/>
      <c r="K56" s="3" t="s">
        <v>465</v>
      </c>
      <c r="L56" s="1">
        <v>0</v>
      </c>
      <c r="M56" s="1" t="s">
        <v>99</v>
      </c>
    </row>
    <row r="57" spans="1:13" ht="72">
      <c r="A57" s="1" t="str">
        <f t="shared" si="2"/>
        <v>2023-04-10</v>
      </c>
      <c r="B57" s="1" t="str">
        <f>"1540"</f>
        <v>1540</v>
      </c>
      <c r="C57" s="2" t="s">
        <v>29</v>
      </c>
      <c r="D57" s="2" t="s">
        <v>31</v>
      </c>
      <c r="E57" s="1" t="str">
        <f>"01"</f>
        <v>01</v>
      </c>
      <c r="F57" s="1">
        <v>6</v>
      </c>
      <c r="G57" s="1" t="s">
        <v>20</v>
      </c>
      <c r="I57" s="1" t="s">
        <v>17</v>
      </c>
      <c r="J57" s="4"/>
      <c r="K57" s="3" t="s">
        <v>30</v>
      </c>
      <c r="L57" s="1">
        <v>2016</v>
      </c>
      <c r="M57" s="1" t="s">
        <v>18</v>
      </c>
    </row>
    <row r="58" spans="1:13" ht="28.5">
      <c r="A58" s="1" t="str">
        <f t="shared" si="2"/>
        <v>2023-04-10</v>
      </c>
      <c r="B58" s="1" t="str">
        <f>"1555"</f>
        <v>1555</v>
      </c>
      <c r="C58" s="2" t="s">
        <v>423</v>
      </c>
      <c r="D58" s="2" t="s">
        <v>466</v>
      </c>
      <c r="E58" s="1" t="str">
        <f>"01"</f>
        <v>01</v>
      </c>
      <c r="F58" s="1">
        <v>6</v>
      </c>
      <c r="J58" s="4"/>
      <c r="K58" s="3" t="s">
        <v>467</v>
      </c>
      <c r="L58" s="1">
        <v>2021</v>
      </c>
      <c r="M58" s="1" t="s">
        <v>28</v>
      </c>
    </row>
    <row r="59" spans="1:14" ht="28.5">
      <c r="A59" s="1" t="str">
        <f t="shared" si="2"/>
        <v>2023-04-10</v>
      </c>
      <c r="B59" s="1" t="str">
        <f>"1600"</f>
        <v>1600</v>
      </c>
      <c r="C59" s="2" t="s">
        <v>135</v>
      </c>
      <c r="D59" s="2" t="s">
        <v>137</v>
      </c>
      <c r="E59" s="1" t="str">
        <f>"01"</f>
        <v>01</v>
      </c>
      <c r="F59" s="1">
        <v>6</v>
      </c>
      <c r="G59" s="1" t="s">
        <v>14</v>
      </c>
      <c r="H59" s="1" t="s">
        <v>86</v>
      </c>
      <c r="I59" s="1" t="s">
        <v>17</v>
      </c>
      <c r="J59" s="4"/>
      <c r="K59" s="3" t="s">
        <v>136</v>
      </c>
      <c r="L59" s="1">
        <v>2017</v>
      </c>
      <c r="M59" s="1" t="s">
        <v>18</v>
      </c>
      <c r="N59" s="1" t="s">
        <v>23</v>
      </c>
    </row>
    <row r="60" spans="1:14" ht="43.5">
      <c r="A60" s="1" t="str">
        <f t="shared" si="2"/>
        <v>2023-04-10</v>
      </c>
      <c r="B60" s="1" t="str">
        <f>"1630"</f>
        <v>1630</v>
      </c>
      <c r="C60" s="2" t="s">
        <v>46</v>
      </c>
      <c r="D60" s="2" t="s">
        <v>139</v>
      </c>
      <c r="E60" s="1" t="str">
        <f>"01"</f>
        <v>01</v>
      </c>
      <c r="F60" s="1">
        <v>5</v>
      </c>
      <c r="G60" s="1" t="s">
        <v>20</v>
      </c>
      <c r="I60" s="1" t="s">
        <v>17</v>
      </c>
      <c r="J60" s="4"/>
      <c r="K60" s="3" t="s">
        <v>138</v>
      </c>
      <c r="L60" s="1">
        <v>1985</v>
      </c>
      <c r="M60" s="1" t="s">
        <v>48</v>
      </c>
      <c r="N60" s="1" t="s">
        <v>23</v>
      </c>
    </row>
    <row r="61" spans="1:13" ht="57.75">
      <c r="A61" s="1" t="str">
        <f t="shared" si="2"/>
        <v>2023-04-10</v>
      </c>
      <c r="B61" s="1" t="str">
        <f>"1700"</f>
        <v>1700</v>
      </c>
      <c r="C61" s="2" t="s">
        <v>140</v>
      </c>
      <c r="D61" s="2" t="s">
        <v>142</v>
      </c>
      <c r="E61" s="1" t="str">
        <f>"2018"</f>
        <v>2018</v>
      </c>
      <c r="F61" s="1">
        <v>18</v>
      </c>
      <c r="G61" s="1" t="s">
        <v>14</v>
      </c>
      <c r="H61" s="1" t="s">
        <v>86</v>
      </c>
      <c r="I61" s="1" t="s">
        <v>17</v>
      </c>
      <c r="J61" s="4"/>
      <c r="K61" s="3" t="s">
        <v>141</v>
      </c>
      <c r="L61" s="1">
        <v>2018</v>
      </c>
      <c r="M61" s="1" t="s">
        <v>18</v>
      </c>
    </row>
    <row r="62" spans="1:13" ht="57.75">
      <c r="A62" s="1" t="str">
        <f t="shared" si="2"/>
        <v>2023-04-10</v>
      </c>
      <c r="B62" s="1" t="str">
        <f>"1715"</f>
        <v>1715</v>
      </c>
      <c r="C62" s="2" t="s">
        <v>140</v>
      </c>
      <c r="D62" s="2" t="s">
        <v>424</v>
      </c>
      <c r="E62" s="1" t="str">
        <f>"2018"</f>
        <v>2018</v>
      </c>
      <c r="F62" s="1">
        <v>19</v>
      </c>
      <c r="G62" s="1" t="s">
        <v>14</v>
      </c>
      <c r="H62" s="1" t="s">
        <v>97</v>
      </c>
      <c r="I62" s="1" t="s">
        <v>17</v>
      </c>
      <c r="J62" s="4"/>
      <c r="K62" s="3" t="s">
        <v>143</v>
      </c>
      <c r="L62" s="1">
        <v>2018</v>
      </c>
      <c r="M62" s="1" t="s">
        <v>18</v>
      </c>
    </row>
    <row r="63" spans="1:13" ht="28.5">
      <c r="A63" s="1" t="str">
        <f t="shared" si="2"/>
        <v>2023-04-10</v>
      </c>
      <c r="B63" s="1" t="str">
        <f>"1730"</f>
        <v>1730</v>
      </c>
      <c r="C63" s="2" t="s">
        <v>144</v>
      </c>
      <c r="E63" s="1" t="str">
        <f>"2020"</f>
        <v>2020</v>
      </c>
      <c r="F63" s="1">
        <v>147</v>
      </c>
      <c r="G63" s="1" t="s">
        <v>58</v>
      </c>
      <c r="J63" s="4"/>
      <c r="K63" s="3" t="s">
        <v>145</v>
      </c>
      <c r="L63" s="1">
        <v>2020</v>
      </c>
      <c r="M63" s="1" t="s">
        <v>28</v>
      </c>
    </row>
    <row r="64" spans="1:13" ht="57.75">
      <c r="A64" s="1" t="str">
        <f t="shared" si="2"/>
        <v>2023-04-10</v>
      </c>
      <c r="B64" s="1" t="str">
        <f>"1800"</f>
        <v>1800</v>
      </c>
      <c r="C64" s="2" t="s">
        <v>146</v>
      </c>
      <c r="D64" s="2" t="s">
        <v>148</v>
      </c>
      <c r="E64" s="1" t="str">
        <f>"2022"</f>
        <v>2022</v>
      </c>
      <c r="F64" s="1">
        <v>18</v>
      </c>
      <c r="G64" s="1" t="s">
        <v>14</v>
      </c>
      <c r="I64" s="1" t="s">
        <v>17</v>
      </c>
      <c r="J64" s="4"/>
      <c r="K64" s="3" t="s">
        <v>147</v>
      </c>
      <c r="L64" s="1">
        <v>2022</v>
      </c>
      <c r="M64" s="1" t="s">
        <v>18</v>
      </c>
    </row>
    <row r="65" spans="1:13" ht="72">
      <c r="A65" s="1" t="str">
        <f t="shared" si="2"/>
        <v>2023-04-10</v>
      </c>
      <c r="B65" s="1" t="str">
        <f>"1830"</f>
        <v>1830</v>
      </c>
      <c r="C65" s="2" t="s">
        <v>149</v>
      </c>
      <c r="E65" s="1" t="str">
        <f>" "</f>
        <v> </v>
      </c>
      <c r="F65" s="1">
        <v>0</v>
      </c>
      <c r="G65" s="1" t="s">
        <v>14</v>
      </c>
      <c r="I65" s="1" t="s">
        <v>17</v>
      </c>
      <c r="J65" s="4"/>
      <c r="K65" s="3" t="s">
        <v>150</v>
      </c>
      <c r="L65" s="1">
        <v>2021</v>
      </c>
      <c r="M65" s="1" t="s">
        <v>18</v>
      </c>
    </row>
    <row r="66" spans="1:13" ht="57.75">
      <c r="A66" s="1" t="str">
        <f t="shared" si="2"/>
        <v>2023-04-10</v>
      </c>
      <c r="B66" s="1" t="str">
        <f>"1840"</f>
        <v>1840</v>
      </c>
      <c r="C66" s="2" t="s">
        <v>83</v>
      </c>
      <c r="E66" s="1" t="str">
        <f>"2023"</f>
        <v>2023</v>
      </c>
      <c r="F66" s="1">
        <v>65</v>
      </c>
      <c r="G66" s="1" t="s">
        <v>58</v>
      </c>
      <c r="J66" s="4"/>
      <c r="K66" s="3" t="s">
        <v>84</v>
      </c>
      <c r="L66" s="1">
        <v>2023</v>
      </c>
      <c r="M66" s="1" t="s">
        <v>18</v>
      </c>
    </row>
    <row r="67" spans="1:14" ht="72">
      <c r="A67" s="7" t="str">
        <f t="shared" si="2"/>
        <v>2023-04-10</v>
      </c>
      <c r="B67" s="7" t="str">
        <f>"1850"</f>
        <v>1850</v>
      </c>
      <c r="C67" s="8" t="s">
        <v>425</v>
      </c>
      <c r="D67" s="8" t="s">
        <v>468</v>
      </c>
      <c r="E67" s="7" t="str">
        <f>"01"</f>
        <v>01</v>
      </c>
      <c r="F67" s="7">
        <v>1</v>
      </c>
      <c r="G67" s="7" t="s">
        <v>14</v>
      </c>
      <c r="H67" s="7"/>
      <c r="I67" s="7"/>
      <c r="J67" s="5" t="s">
        <v>474</v>
      </c>
      <c r="K67" s="6" t="s">
        <v>469</v>
      </c>
      <c r="L67" s="7">
        <v>2016</v>
      </c>
      <c r="M67" s="7" t="s">
        <v>28</v>
      </c>
      <c r="N67" s="7" t="s">
        <v>23</v>
      </c>
    </row>
    <row r="68" spans="1:14" ht="57.75">
      <c r="A68" s="7" t="str">
        <f t="shared" si="2"/>
        <v>2023-04-10</v>
      </c>
      <c r="B68" s="7" t="str">
        <f>"1940"</f>
        <v>1940</v>
      </c>
      <c r="C68" s="8" t="s">
        <v>151</v>
      </c>
      <c r="D68" s="8" t="s">
        <v>426</v>
      </c>
      <c r="E68" s="7" t="str">
        <f>"01"</f>
        <v>01</v>
      </c>
      <c r="F68" s="7">
        <v>3</v>
      </c>
      <c r="G68" s="7" t="s">
        <v>14</v>
      </c>
      <c r="H68" s="7"/>
      <c r="I68" s="7" t="s">
        <v>17</v>
      </c>
      <c r="J68" s="5" t="s">
        <v>475</v>
      </c>
      <c r="K68" s="6" t="s">
        <v>152</v>
      </c>
      <c r="L68" s="7">
        <v>2020</v>
      </c>
      <c r="M68" s="7" t="s">
        <v>18</v>
      </c>
      <c r="N68" s="7" t="s">
        <v>23</v>
      </c>
    </row>
    <row r="69" spans="1:14" ht="28.5">
      <c r="A69" s="7" t="str">
        <f t="shared" si="2"/>
        <v>2023-04-10</v>
      </c>
      <c r="B69" s="7" t="str">
        <f>"2030"</f>
        <v>2030</v>
      </c>
      <c r="C69" s="8" t="s">
        <v>427</v>
      </c>
      <c r="D69" s="8" t="s">
        <v>153</v>
      </c>
      <c r="E69" s="7" t="str">
        <f>"01"</f>
        <v>01</v>
      </c>
      <c r="F69" s="7">
        <v>82</v>
      </c>
      <c r="G69" s="7" t="s">
        <v>14</v>
      </c>
      <c r="H69" s="7"/>
      <c r="I69" s="7"/>
      <c r="J69" s="5" t="s">
        <v>478</v>
      </c>
      <c r="K69" s="6" t="s">
        <v>464</v>
      </c>
      <c r="L69" s="7">
        <v>2019</v>
      </c>
      <c r="M69" s="7" t="s">
        <v>18</v>
      </c>
      <c r="N69" s="7"/>
    </row>
    <row r="70" spans="1:14" ht="72">
      <c r="A70" s="7" t="str">
        <f t="shared" si="2"/>
        <v>2023-04-10</v>
      </c>
      <c r="B70" s="7" t="str">
        <f>"2100"</f>
        <v>2100</v>
      </c>
      <c r="C70" s="8" t="s">
        <v>154</v>
      </c>
      <c r="D70" s="8"/>
      <c r="E70" s="7" t="str">
        <f>" "</f>
        <v> </v>
      </c>
      <c r="F70" s="7">
        <v>0</v>
      </c>
      <c r="G70" s="7" t="s">
        <v>14</v>
      </c>
      <c r="H70" s="7" t="s">
        <v>155</v>
      </c>
      <c r="I70" s="7" t="s">
        <v>17</v>
      </c>
      <c r="J70" s="5" t="s">
        <v>488</v>
      </c>
      <c r="K70" s="6" t="s">
        <v>156</v>
      </c>
      <c r="L70" s="7">
        <v>2019</v>
      </c>
      <c r="M70" s="7" t="s">
        <v>18</v>
      </c>
      <c r="N70" s="7"/>
    </row>
    <row r="71" spans="1:14" ht="43.5">
      <c r="A71" s="7" t="str">
        <f t="shared" si="2"/>
        <v>2023-04-10</v>
      </c>
      <c r="B71" s="7" t="str">
        <f>"2130"</f>
        <v>2130</v>
      </c>
      <c r="C71" s="8" t="s">
        <v>157</v>
      </c>
      <c r="D71" s="8" t="s">
        <v>99</v>
      </c>
      <c r="E71" s="7" t="str">
        <f>" "</f>
        <v> </v>
      </c>
      <c r="F71" s="7">
        <v>0</v>
      </c>
      <c r="G71" s="7" t="s">
        <v>14</v>
      </c>
      <c r="H71" s="7" t="s">
        <v>158</v>
      </c>
      <c r="I71" s="7"/>
      <c r="J71" s="5" t="s">
        <v>479</v>
      </c>
      <c r="K71" s="6" t="s">
        <v>470</v>
      </c>
      <c r="L71" s="7">
        <v>2016</v>
      </c>
      <c r="M71" s="7" t="s">
        <v>35</v>
      </c>
      <c r="N71" s="7" t="s">
        <v>23</v>
      </c>
    </row>
    <row r="72" spans="1:13" ht="57.75">
      <c r="A72" s="1" t="str">
        <f t="shared" si="2"/>
        <v>2023-04-10</v>
      </c>
      <c r="B72" s="1" t="str">
        <f>"2300"</f>
        <v>2300</v>
      </c>
      <c r="C72" s="2" t="s">
        <v>159</v>
      </c>
      <c r="E72" s="1" t="str">
        <f>"01"</f>
        <v>01</v>
      </c>
      <c r="F72" s="1">
        <v>0</v>
      </c>
      <c r="G72" s="1" t="s">
        <v>14</v>
      </c>
      <c r="I72" s="1" t="s">
        <v>17</v>
      </c>
      <c r="J72" s="4"/>
      <c r="K72" s="3" t="s">
        <v>160</v>
      </c>
      <c r="L72" s="1">
        <v>0</v>
      </c>
      <c r="M72" s="1" t="s">
        <v>18</v>
      </c>
    </row>
    <row r="73" spans="1:13" ht="43.5">
      <c r="A73" s="1" t="str">
        <f t="shared" si="2"/>
        <v>2023-04-10</v>
      </c>
      <c r="B73" s="1" t="str">
        <f>"2400"</f>
        <v>2400</v>
      </c>
      <c r="C73" s="2" t="s">
        <v>13</v>
      </c>
      <c r="E73" s="1" t="str">
        <f aca="true" t="shared" si="3" ref="E73:E78">"03"</f>
        <v>03</v>
      </c>
      <c r="F73" s="1">
        <v>2</v>
      </c>
      <c r="G73" s="1" t="s">
        <v>14</v>
      </c>
      <c r="H73" s="1" t="s">
        <v>100</v>
      </c>
      <c r="I73" s="1" t="s">
        <v>17</v>
      </c>
      <c r="J73" s="4"/>
      <c r="K73" s="3" t="s">
        <v>101</v>
      </c>
      <c r="L73" s="1">
        <v>2012</v>
      </c>
      <c r="M73" s="1" t="s">
        <v>18</v>
      </c>
    </row>
    <row r="74" spans="1:13" ht="43.5">
      <c r="A74" s="1" t="str">
        <f t="shared" si="2"/>
        <v>2023-04-10</v>
      </c>
      <c r="B74" s="1" t="str">
        <f>"2500"</f>
        <v>2500</v>
      </c>
      <c r="C74" s="2" t="s">
        <v>13</v>
      </c>
      <c r="E74" s="1" t="str">
        <f t="shared" si="3"/>
        <v>03</v>
      </c>
      <c r="F74" s="1">
        <v>2</v>
      </c>
      <c r="G74" s="1" t="s">
        <v>14</v>
      </c>
      <c r="H74" s="1" t="s">
        <v>100</v>
      </c>
      <c r="I74" s="1" t="s">
        <v>17</v>
      </c>
      <c r="J74" s="4"/>
      <c r="K74" s="3" t="s">
        <v>101</v>
      </c>
      <c r="L74" s="1">
        <v>2012</v>
      </c>
      <c r="M74" s="1" t="s">
        <v>18</v>
      </c>
    </row>
    <row r="75" spans="1:13" ht="43.5">
      <c r="A75" s="1" t="str">
        <f t="shared" si="2"/>
        <v>2023-04-10</v>
      </c>
      <c r="B75" s="1" t="str">
        <f>"2600"</f>
        <v>2600</v>
      </c>
      <c r="C75" s="2" t="s">
        <v>13</v>
      </c>
      <c r="E75" s="1" t="str">
        <f t="shared" si="3"/>
        <v>03</v>
      </c>
      <c r="F75" s="1">
        <v>2</v>
      </c>
      <c r="G75" s="1" t="s">
        <v>14</v>
      </c>
      <c r="H75" s="1" t="s">
        <v>100</v>
      </c>
      <c r="I75" s="1" t="s">
        <v>17</v>
      </c>
      <c r="J75" s="4"/>
      <c r="K75" s="3" t="s">
        <v>101</v>
      </c>
      <c r="L75" s="1">
        <v>2012</v>
      </c>
      <c r="M75" s="1" t="s">
        <v>18</v>
      </c>
    </row>
    <row r="76" spans="1:13" ht="43.5">
      <c r="A76" s="1" t="str">
        <f t="shared" si="2"/>
        <v>2023-04-10</v>
      </c>
      <c r="B76" s="1" t="str">
        <f>"2700"</f>
        <v>2700</v>
      </c>
      <c r="C76" s="2" t="s">
        <v>13</v>
      </c>
      <c r="E76" s="1" t="str">
        <f t="shared" si="3"/>
        <v>03</v>
      </c>
      <c r="F76" s="1">
        <v>2</v>
      </c>
      <c r="G76" s="1" t="s">
        <v>14</v>
      </c>
      <c r="H76" s="1" t="s">
        <v>100</v>
      </c>
      <c r="I76" s="1" t="s">
        <v>17</v>
      </c>
      <c r="J76" s="4"/>
      <c r="K76" s="3" t="s">
        <v>101</v>
      </c>
      <c r="L76" s="1">
        <v>2012</v>
      </c>
      <c r="M76" s="1" t="s">
        <v>18</v>
      </c>
    </row>
    <row r="77" spans="1:13" ht="43.5">
      <c r="A77" s="1" t="str">
        <f t="shared" si="2"/>
        <v>2023-04-10</v>
      </c>
      <c r="B77" s="1" t="str">
        <f>"2800"</f>
        <v>2800</v>
      </c>
      <c r="C77" s="2" t="s">
        <v>13</v>
      </c>
      <c r="E77" s="1" t="str">
        <f t="shared" si="3"/>
        <v>03</v>
      </c>
      <c r="F77" s="1">
        <v>2</v>
      </c>
      <c r="G77" s="1" t="s">
        <v>14</v>
      </c>
      <c r="H77" s="1" t="s">
        <v>100</v>
      </c>
      <c r="I77" s="1" t="s">
        <v>17</v>
      </c>
      <c r="J77" s="4"/>
      <c r="K77" s="3" t="s">
        <v>101</v>
      </c>
      <c r="L77" s="1">
        <v>2012</v>
      </c>
      <c r="M77" s="1" t="s">
        <v>18</v>
      </c>
    </row>
    <row r="78" spans="1:13" ht="43.5">
      <c r="A78" s="1" t="str">
        <f aca="true" t="shared" si="4" ref="A78:A122">"2023-04-11"</f>
        <v>2023-04-11</v>
      </c>
      <c r="B78" s="1" t="str">
        <f>"0500"</f>
        <v>0500</v>
      </c>
      <c r="C78" s="2" t="s">
        <v>13</v>
      </c>
      <c r="E78" s="1" t="str">
        <f t="shared" si="3"/>
        <v>03</v>
      </c>
      <c r="F78" s="1">
        <v>2</v>
      </c>
      <c r="G78" s="1" t="s">
        <v>14</v>
      </c>
      <c r="H78" s="1" t="s">
        <v>100</v>
      </c>
      <c r="I78" s="1" t="s">
        <v>17</v>
      </c>
      <c r="J78" s="4"/>
      <c r="K78" s="3" t="s">
        <v>101</v>
      </c>
      <c r="L78" s="1">
        <v>2012</v>
      </c>
      <c r="M78" s="1" t="s">
        <v>18</v>
      </c>
    </row>
    <row r="79" spans="1:13" ht="28.5">
      <c r="A79" s="1" t="str">
        <f t="shared" si="4"/>
        <v>2023-04-11</v>
      </c>
      <c r="B79" s="1" t="str">
        <f>"0600"</f>
        <v>0600</v>
      </c>
      <c r="C79" s="2" t="s">
        <v>19</v>
      </c>
      <c r="D79" s="2" t="s">
        <v>102</v>
      </c>
      <c r="E79" s="1" t="str">
        <f>"02"</f>
        <v>02</v>
      </c>
      <c r="F79" s="1">
        <v>7</v>
      </c>
      <c r="G79" s="1" t="s">
        <v>20</v>
      </c>
      <c r="I79" s="1" t="s">
        <v>17</v>
      </c>
      <c r="J79" s="4"/>
      <c r="K79" s="3" t="s">
        <v>21</v>
      </c>
      <c r="L79" s="1">
        <v>2019</v>
      </c>
      <c r="M79" s="1" t="s">
        <v>18</v>
      </c>
    </row>
    <row r="80" spans="1:13" ht="28.5">
      <c r="A80" s="1" t="str">
        <f t="shared" si="4"/>
        <v>2023-04-11</v>
      </c>
      <c r="B80" s="1" t="str">
        <f>"0625"</f>
        <v>0625</v>
      </c>
      <c r="C80" s="2" t="s">
        <v>19</v>
      </c>
      <c r="D80" s="2" t="s">
        <v>161</v>
      </c>
      <c r="E80" s="1" t="str">
        <f>"02"</f>
        <v>02</v>
      </c>
      <c r="F80" s="1">
        <v>9</v>
      </c>
      <c r="G80" s="1" t="s">
        <v>14</v>
      </c>
      <c r="I80" s="1" t="s">
        <v>17</v>
      </c>
      <c r="J80" s="4"/>
      <c r="K80" s="3" t="s">
        <v>21</v>
      </c>
      <c r="L80" s="1">
        <v>2019</v>
      </c>
      <c r="M80" s="1" t="s">
        <v>18</v>
      </c>
    </row>
    <row r="81" spans="1:13" ht="57.75">
      <c r="A81" s="1" t="str">
        <f t="shared" si="4"/>
        <v>2023-04-11</v>
      </c>
      <c r="B81" s="1" t="str">
        <f>"0650"</f>
        <v>0650</v>
      </c>
      <c r="C81" s="2" t="s">
        <v>25</v>
      </c>
      <c r="D81" s="2" t="s">
        <v>163</v>
      </c>
      <c r="E81" s="1" t="str">
        <f>"02"</f>
        <v>02</v>
      </c>
      <c r="F81" s="1">
        <v>11</v>
      </c>
      <c r="G81" s="1" t="s">
        <v>20</v>
      </c>
      <c r="I81" s="1" t="s">
        <v>17</v>
      </c>
      <c r="J81" s="4"/>
      <c r="K81" s="3" t="s">
        <v>162</v>
      </c>
      <c r="L81" s="1">
        <v>2018</v>
      </c>
      <c r="M81" s="1" t="s">
        <v>28</v>
      </c>
    </row>
    <row r="82" spans="1:13" ht="72">
      <c r="A82" s="1" t="str">
        <f t="shared" si="4"/>
        <v>2023-04-11</v>
      </c>
      <c r="B82" s="1" t="str">
        <f>"0715"</f>
        <v>0715</v>
      </c>
      <c r="C82" s="2" t="s">
        <v>29</v>
      </c>
      <c r="D82" s="2" t="s">
        <v>165</v>
      </c>
      <c r="E82" s="1" t="str">
        <f>"01"</f>
        <v>01</v>
      </c>
      <c r="F82" s="1">
        <v>8</v>
      </c>
      <c r="G82" s="1" t="s">
        <v>20</v>
      </c>
      <c r="I82" s="1" t="s">
        <v>17</v>
      </c>
      <c r="J82" s="4"/>
      <c r="K82" s="3" t="s">
        <v>164</v>
      </c>
      <c r="L82" s="1">
        <v>2016</v>
      </c>
      <c r="M82" s="1" t="s">
        <v>18</v>
      </c>
    </row>
    <row r="83" spans="1:13" ht="28.5">
      <c r="A83" s="1" t="str">
        <f t="shared" si="4"/>
        <v>2023-04-11</v>
      </c>
      <c r="B83" s="1" t="str">
        <f>"0730"</f>
        <v>0730</v>
      </c>
      <c r="C83" s="2" t="s">
        <v>32</v>
      </c>
      <c r="D83" s="2" t="s">
        <v>167</v>
      </c>
      <c r="E83" s="1" t="str">
        <f>"01"</f>
        <v>01</v>
      </c>
      <c r="F83" s="1">
        <v>4</v>
      </c>
      <c r="G83" s="1" t="s">
        <v>20</v>
      </c>
      <c r="I83" s="1" t="s">
        <v>17</v>
      </c>
      <c r="J83" s="4"/>
      <c r="K83" s="3" t="s">
        <v>166</v>
      </c>
      <c r="L83" s="1">
        <v>2009</v>
      </c>
      <c r="M83" s="1" t="s">
        <v>35</v>
      </c>
    </row>
    <row r="84" spans="1:13" ht="72">
      <c r="A84" s="1" t="str">
        <f t="shared" si="4"/>
        <v>2023-04-11</v>
      </c>
      <c r="B84" s="1" t="str">
        <f>"0755"</f>
        <v>0755</v>
      </c>
      <c r="C84" s="2" t="s">
        <v>36</v>
      </c>
      <c r="D84" s="2" t="s">
        <v>169</v>
      </c>
      <c r="E84" s="1" t="str">
        <f>"02"</f>
        <v>02</v>
      </c>
      <c r="F84" s="1">
        <v>10</v>
      </c>
      <c r="G84" s="1" t="s">
        <v>20</v>
      </c>
      <c r="I84" s="1" t="s">
        <v>17</v>
      </c>
      <c r="J84" s="4"/>
      <c r="K84" s="3" t="s">
        <v>168</v>
      </c>
      <c r="L84" s="1">
        <v>2020</v>
      </c>
      <c r="M84" s="1" t="s">
        <v>28</v>
      </c>
    </row>
    <row r="85" spans="1:13" ht="28.5">
      <c r="A85" s="1" t="str">
        <f t="shared" si="4"/>
        <v>2023-04-11</v>
      </c>
      <c r="B85" s="1" t="str">
        <f>"0805"</f>
        <v>0805</v>
      </c>
      <c r="C85" s="2" t="s">
        <v>39</v>
      </c>
      <c r="D85" s="2" t="s">
        <v>171</v>
      </c>
      <c r="E85" s="1" t="str">
        <f>"01"</f>
        <v>01</v>
      </c>
      <c r="F85" s="1">
        <v>34</v>
      </c>
      <c r="G85" s="1" t="s">
        <v>20</v>
      </c>
      <c r="I85" s="1" t="s">
        <v>17</v>
      </c>
      <c r="J85" s="4"/>
      <c r="K85" s="3" t="s">
        <v>170</v>
      </c>
      <c r="L85" s="1">
        <v>2020</v>
      </c>
      <c r="M85" s="1" t="s">
        <v>28</v>
      </c>
    </row>
    <row r="86" spans="1:13" ht="43.5">
      <c r="A86" s="1" t="str">
        <f t="shared" si="4"/>
        <v>2023-04-11</v>
      </c>
      <c r="B86" s="1" t="str">
        <f>"0815"</f>
        <v>0815</v>
      </c>
      <c r="C86" s="2" t="s">
        <v>42</v>
      </c>
      <c r="D86" s="2" t="s">
        <v>173</v>
      </c>
      <c r="E86" s="1" t="str">
        <f>"02"</f>
        <v>02</v>
      </c>
      <c r="F86" s="1">
        <v>4</v>
      </c>
      <c r="G86" s="1" t="s">
        <v>20</v>
      </c>
      <c r="I86" s="1" t="s">
        <v>17</v>
      </c>
      <c r="J86" s="4"/>
      <c r="K86" s="3" t="s">
        <v>172</v>
      </c>
      <c r="L86" s="1">
        <v>2021</v>
      </c>
      <c r="M86" s="1" t="s">
        <v>45</v>
      </c>
    </row>
    <row r="87" spans="1:14" ht="43.5">
      <c r="A87" s="1" t="str">
        <f t="shared" si="4"/>
        <v>2023-04-11</v>
      </c>
      <c r="B87" s="1" t="str">
        <f>"0820"</f>
        <v>0820</v>
      </c>
      <c r="C87" s="2" t="s">
        <v>46</v>
      </c>
      <c r="D87" s="2" t="s">
        <v>428</v>
      </c>
      <c r="E87" s="1" t="str">
        <f>"01"</f>
        <v>01</v>
      </c>
      <c r="F87" s="1">
        <v>1</v>
      </c>
      <c r="G87" s="1" t="s">
        <v>14</v>
      </c>
      <c r="H87" s="1" t="s">
        <v>86</v>
      </c>
      <c r="I87" s="1" t="s">
        <v>17</v>
      </c>
      <c r="J87" s="4"/>
      <c r="K87" s="3" t="s">
        <v>174</v>
      </c>
      <c r="L87" s="1">
        <v>1985</v>
      </c>
      <c r="M87" s="1" t="s">
        <v>48</v>
      </c>
      <c r="N87" s="1" t="s">
        <v>23</v>
      </c>
    </row>
    <row r="88" spans="1:13" ht="57.75">
      <c r="A88" s="1" t="str">
        <f t="shared" si="4"/>
        <v>2023-04-11</v>
      </c>
      <c r="B88" s="1" t="str">
        <f>"0845"</f>
        <v>0845</v>
      </c>
      <c r="C88" s="2" t="s">
        <v>49</v>
      </c>
      <c r="D88" s="2" t="s">
        <v>132</v>
      </c>
      <c r="E88" s="1" t="str">
        <f>"02"</f>
        <v>02</v>
      </c>
      <c r="F88" s="1">
        <v>13</v>
      </c>
      <c r="G88" s="1" t="s">
        <v>20</v>
      </c>
      <c r="I88" s="1" t="s">
        <v>17</v>
      </c>
      <c r="J88" s="4"/>
      <c r="K88" s="3" t="s">
        <v>131</v>
      </c>
      <c r="L88" s="1">
        <v>2014</v>
      </c>
      <c r="M88" s="1" t="s">
        <v>18</v>
      </c>
    </row>
    <row r="89" spans="1:13" ht="72">
      <c r="A89" s="1" t="str">
        <f t="shared" si="4"/>
        <v>2023-04-11</v>
      </c>
      <c r="B89" s="1" t="str">
        <f>"0910"</f>
        <v>0910</v>
      </c>
      <c r="C89" s="2" t="s">
        <v>52</v>
      </c>
      <c r="D89" s="2" t="s">
        <v>176</v>
      </c>
      <c r="E89" s="1" t="str">
        <f>"05"</f>
        <v>05</v>
      </c>
      <c r="F89" s="1">
        <v>6</v>
      </c>
      <c r="G89" s="1" t="s">
        <v>20</v>
      </c>
      <c r="I89" s="1" t="s">
        <v>17</v>
      </c>
      <c r="J89" s="4"/>
      <c r="K89" s="3" t="s">
        <v>175</v>
      </c>
      <c r="L89" s="1">
        <v>2021</v>
      </c>
      <c r="M89" s="1" t="s">
        <v>28</v>
      </c>
    </row>
    <row r="90" spans="1:13" ht="57.75">
      <c r="A90" s="1" t="str">
        <f t="shared" si="4"/>
        <v>2023-04-11</v>
      </c>
      <c r="B90" s="1" t="str">
        <f>"0935"</f>
        <v>0935</v>
      </c>
      <c r="C90" s="2" t="s">
        <v>52</v>
      </c>
      <c r="D90" s="2" t="s">
        <v>429</v>
      </c>
      <c r="E90" s="1" t="str">
        <f>"05"</f>
        <v>05</v>
      </c>
      <c r="F90" s="1">
        <v>7</v>
      </c>
      <c r="G90" s="1" t="s">
        <v>20</v>
      </c>
      <c r="I90" s="1" t="s">
        <v>17</v>
      </c>
      <c r="J90" s="4"/>
      <c r="K90" s="3" t="s">
        <v>177</v>
      </c>
      <c r="L90" s="1">
        <v>2021</v>
      </c>
      <c r="M90" s="1" t="s">
        <v>28</v>
      </c>
    </row>
    <row r="91" spans="1:14" ht="72">
      <c r="A91" s="1" t="str">
        <f t="shared" si="4"/>
        <v>2023-04-11</v>
      </c>
      <c r="B91" s="1" t="str">
        <f>"1000"</f>
        <v>1000</v>
      </c>
      <c r="C91" s="2" t="s">
        <v>425</v>
      </c>
      <c r="D91" s="2" t="s">
        <v>468</v>
      </c>
      <c r="E91" s="1" t="str">
        <f>"01"</f>
        <v>01</v>
      </c>
      <c r="F91" s="1">
        <v>1</v>
      </c>
      <c r="G91" s="1" t="s">
        <v>14</v>
      </c>
      <c r="I91" s="1" t="s">
        <v>17</v>
      </c>
      <c r="J91" s="4"/>
      <c r="K91" s="3" t="s">
        <v>469</v>
      </c>
      <c r="L91" s="1">
        <v>2016</v>
      </c>
      <c r="M91" s="1" t="s">
        <v>28</v>
      </c>
      <c r="N91" s="1" t="s">
        <v>23</v>
      </c>
    </row>
    <row r="92" spans="1:13" ht="72">
      <c r="A92" s="1" t="str">
        <f t="shared" si="4"/>
        <v>2023-04-11</v>
      </c>
      <c r="B92" s="1" t="str">
        <f>"1050"</f>
        <v>1050</v>
      </c>
      <c r="C92" s="2" t="s">
        <v>178</v>
      </c>
      <c r="D92" s="2" t="s">
        <v>180</v>
      </c>
      <c r="E92" s="1" t="str">
        <f>"01"</f>
        <v>01</v>
      </c>
      <c r="F92" s="1">
        <v>16</v>
      </c>
      <c r="G92" s="1" t="s">
        <v>14</v>
      </c>
      <c r="J92" s="4"/>
      <c r="K92" s="3" t="s">
        <v>179</v>
      </c>
      <c r="L92" s="1">
        <v>2019</v>
      </c>
      <c r="M92" s="1" t="s">
        <v>127</v>
      </c>
    </row>
    <row r="93" spans="1:13" ht="28.5">
      <c r="A93" s="1" t="str">
        <f t="shared" si="4"/>
        <v>2023-04-11</v>
      </c>
      <c r="B93" s="1" t="str">
        <f>"1100"</f>
        <v>1100</v>
      </c>
      <c r="C93" s="2" t="s">
        <v>430</v>
      </c>
      <c r="D93" s="2" t="s">
        <v>153</v>
      </c>
      <c r="E93" s="1" t="str">
        <f>"01"</f>
        <v>01</v>
      </c>
      <c r="F93" s="1">
        <v>82</v>
      </c>
      <c r="G93" s="1" t="s">
        <v>14</v>
      </c>
      <c r="I93" s="1" t="s">
        <v>17</v>
      </c>
      <c r="J93" s="4"/>
      <c r="K93" s="3" t="s">
        <v>464</v>
      </c>
      <c r="L93" s="1">
        <v>2019</v>
      </c>
      <c r="M93" s="1" t="s">
        <v>18</v>
      </c>
    </row>
    <row r="94" spans="1:14" ht="57.75">
      <c r="A94" s="1" t="str">
        <f t="shared" si="4"/>
        <v>2023-04-11</v>
      </c>
      <c r="B94" s="1" t="str">
        <f>"1130"</f>
        <v>1130</v>
      </c>
      <c r="C94" s="2" t="s">
        <v>151</v>
      </c>
      <c r="D94" s="2" t="s">
        <v>426</v>
      </c>
      <c r="E94" s="1" t="str">
        <f>"01"</f>
        <v>01</v>
      </c>
      <c r="F94" s="1">
        <v>3</v>
      </c>
      <c r="G94" s="1" t="s">
        <v>14</v>
      </c>
      <c r="I94" s="1" t="s">
        <v>17</v>
      </c>
      <c r="J94" s="4"/>
      <c r="K94" s="3" t="s">
        <v>152</v>
      </c>
      <c r="L94" s="1">
        <v>2020</v>
      </c>
      <c r="M94" s="1" t="s">
        <v>18</v>
      </c>
      <c r="N94" s="1" t="s">
        <v>23</v>
      </c>
    </row>
    <row r="95" spans="1:13" ht="57.75">
      <c r="A95" s="1" t="str">
        <f t="shared" si="4"/>
        <v>2023-04-11</v>
      </c>
      <c r="B95" s="1" t="str">
        <f>"1220"</f>
        <v>1220</v>
      </c>
      <c r="C95" s="2" t="s">
        <v>181</v>
      </c>
      <c r="E95" s="1" t="str">
        <f>" "</f>
        <v> </v>
      </c>
      <c r="F95" s="1">
        <v>0</v>
      </c>
      <c r="G95" s="1" t="s">
        <v>14</v>
      </c>
      <c r="I95" s="1" t="s">
        <v>17</v>
      </c>
      <c r="J95" s="4"/>
      <c r="K95" s="3" t="s">
        <v>182</v>
      </c>
      <c r="L95" s="1">
        <v>2021</v>
      </c>
      <c r="M95" s="1" t="s">
        <v>18</v>
      </c>
    </row>
    <row r="96" spans="1:13" ht="72">
      <c r="A96" s="1" t="str">
        <f t="shared" si="4"/>
        <v>2023-04-11</v>
      </c>
      <c r="B96" s="1" t="str">
        <f>"1230"</f>
        <v>1230</v>
      </c>
      <c r="C96" s="2" t="s">
        <v>154</v>
      </c>
      <c r="E96" s="1" t="str">
        <f>" "</f>
        <v> </v>
      </c>
      <c r="F96" s="1">
        <v>0</v>
      </c>
      <c r="G96" s="1" t="s">
        <v>14</v>
      </c>
      <c r="H96" s="1" t="s">
        <v>155</v>
      </c>
      <c r="I96" s="1" t="s">
        <v>17</v>
      </c>
      <c r="J96" s="4"/>
      <c r="K96" s="3" t="s">
        <v>156</v>
      </c>
      <c r="L96" s="1">
        <v>2019</v>
      </c>
      <c r="M96" s="1" t="s">
        <v>18</v>
      </c>
    </row>
    <row r="97" spans="1:14" ht="57.75">
      <c r="A97" s="1" t="str">
        <f t="shared" si="4"/>
        <v>2023-04-11</v>
      </c>
      <c r="B97" s="1" t="str">
        <f>"1300"</f>
        <v>1300</v>
      </c>
      <c r="C97" s="2" t="s">
        <v>183</v>
      </c>
      <c r="E97" s="1" t="str">
        <f>" "</f>
        <v> </v>
      </c>
      <c r="F97" s="1">
        <v>0</v>
      </c>
      <c r="G97" s="1" t="s">
        <v>20</v>
      </c>
      <c r="I97" s="1" t="s">
        <v>17</v>
      </c>
      <c r="J97" s="4"/>
      <c r="K97" s="3" t="s">
        <v>184</v>
      </c>
      <c r="L97" s="1">
        <v>2012</v>
      </c>
      <c r="M97" s="1" t="s">
        <v>18</v>
      </c>
      <c r="N97" s="1" t="s">
        <v>23</v>
      </c>
    </row>
    <row r="98" spans="1:13" ht="57.75">
      <c r="A98" s="1" t="str">
        <f t="shared" si="4"/>
        <v>2023-04-11</v>
      </c>
      <c r="B98" s="1" t="str">
        <f>"1400"</f>
        <v>1400</v>
      </c>
      <c r="C98" s="2" t="s">
        <v>125</v>
      </c>
      <c r="E98" s="1" t="str">
        <f>"04"</f>
        <v>04</v>
      </c>
      <c r="F98" s="1">
        <v>141</v>
      </c>
      <c r="G98" s="1" t="s">
        <v>14</v>
      </c>
      <c r="H98" s="1" t="s">
        <v>86</v>
      </c>
      <c r="I98" s="1" t="s">
        <v>17</v>
      </c>
      <c r="J98" s="4"/>
      <c r="K98" s="3" t="s">
        <v>185</v>
      </c>
      <c r="L98" s="1">
        <v>2022</v>
      </c>
      <c r="M98" s="1" t="s">
        <v>127</v>
      </c>
    </row>
    <row r="99" spans="1:13" ht="57.75">
      <c r="A99" s="1" t="str">
        <f t="shared" si="4"/>
        <v>2023-04-11</v>
      </c>
      <c r="B99" s="1" t="str">
        <f>"1430"</f>
        <v>1430</v>
      </c>
      <c r="C99" s="2" t="s">
        <v>128</v>
      </c>
      <c r="D99" s="2" t="s">
        <v>187</v>
      </c>
      <c r="E99" s="1" t="str">
        <f>"02"</f>
        <v>02</v>
      </c>
      <c r="F99" s="1">
        <v>53</v>
      </c>
      <c r="G99" s="1" t="s">
        <v>20</v>
      </c>
      <c r="I99" s="1" t="s">
        <v>17</v>
      </c>
      <c r="J99" s="4"/>
      <c r="K99" s="3" t="s">
        <v>186</v>
      </c>
      <c r="L99" s="1">
        <v>0</v>
      </c>
      <c r="M99" s="1" t="s">
        <v>18</v>
      </c>
    </row>
    <row r="100" spans="1:13" ht="72">
      <c r="A100" s="1" t="str">
        <f t="shared" si="4"/>
        <v>2023-04-11</v>
      </c>
      <c r="B100" s="1" t="str">
        <f>"1500"</f>
        <v>1500</v>
      </c>
      <c r="C100" s="2" t="s">
        <v>49</v>
      </c>
      <c r="D100" s="2" t="s">
        <v>190</v>
      </c>
      <c r="E100" s="1" t="str">
        <f>"03"</f>
        <v>03</v>
      </c>
      <c r="F100" s="1">
        <v>1</v>
      </c>
      <c r="G100" s="1" t="s">
        <v>14</v>
      </c>
      <c r="H100" s="1" t="s">
        <v>188</v>
      </c>
      <c r="I100" s="1" t="s">
        <v>17</v>
      </c>
      <c r="J100" s="4"/>
      <c r="K100" s="3" t="s">
        <v>189</v>
      </c>
      <c r="L100" s="1">
        <v>2015</v>
      </c>
      <c r="M100" s="1" t="s">
        <v>18</v>
      </c>
    </row>
    <row r="101" spans="1:13" ht="28.5">
      <c r="A101" s="1" t="str">
        <f t="shared" si="4"/>
        <v>2023-04-11</v>
      </c>
      <c r="B101" s="1" t="str">
        <f>"1525"</f>
        <v>1525</v>
      </c>
      <c r="C101" s="2" t="s">
        <v>133</v>
      </c>
      <c r="D101" s="2" t="s">
        <v>191</v>
      </c>
      <c r="E101" s="1" t="str">
        <f>"3"</f>
        <v>3</v>
      </c>
      <c r="F101" s="1">
        <v>6</v>
      </c>
      <c r="G101" s="1" t="s">
        <v>20</v>
      </c>
      <c r="J101" s="4"/>
      <c r="K101" s="3" t="s">
        <v>463</v>
      </c>
      <c r="L101" s="1">
        <v>0</v>
      </c>
      <c r="M101" s="1" t="s">
        <v>99</v>
      </c>
    </row>
    <row r="102" spans="1:13" ht="72">
      <c r="A102" s="1" t="str">
        <f t="shared" si="4"/>
        <v>2023-04-11</v>
      </c>
      <c r="B102" s="1" t="str">
        <f>"1540"</f>
        <v>1540</v>
      </c>
      <c r="C102" s="2" t="s">
        <v>29</v>
      </c>
      <c r="D102" s="2" t="s">
        <v>106</v>
      </c>
      <c r="E102" s="1" t="str">
        <f>"01"</f>
        <v>01</v>
      </c>
      <c r="F102" s="1">
        <v>7</v>
      </c>
      <c r="G102" s="1" t="s">
        <v>20</v>
      </c>
      <c r="I102" s="1" t="s">
        <v>17</v>
      </c>
      <c r="J102" s="4"/>
      <c r="K102" s="3" t="s">
        <v>105</v>
      </c>
      <c r="L102" s="1">
        <v>2016</v>
      </c>
      <c r="M102" s="1" t="s">
        <v>18</v>
      </c>
    </row>
    <row r="103" spans="1:13" ht="28.5">
      <c r="A103" s="1" t="str">
        <f t="shared" si="4"/>
        <v>2023-04-11</v>
      </c>
      <c r="B103" s="1" t="str">
        <f>"1555"</f>
        <v>1555</v>
      </c>
      <c r="C103" s="2" t="s">
        <v>431</v>
      </c>
      <c r="D103" s="2" t="s">
        <v>461</v>
      </c>
      <c r="E103" s="1" t="str">
        <f>"01"</f>
        <v>01</v>
      </c>
      <c r="F103" s="1">
        <v>7</v>
      </c>
      <c r="J103" s="4"/>
      <c r="K103" s="3" t="s">
        <v>462</v>
      </c>
      <c r="L103" s="1">
        <v>2021</v>
      </c>
      <c r="M103" s="1" t="s">
        <v>28</v>
      </c>
    </row>
    <row r="104" spans="1:14" ht="43.5">
      <c r="A104" s="1" t="str">
        <f t="shared" si="4"/>
        <v>2023-04-11</v>
      </c>
      <c r="B104" s="1" t="str">
        <f>"1600"</f>
        <v>1600</v>
      </c>
      <c r="C104" s="2" t="s">
        <v>135</v>
      </c>
      <c r="D104" s="2" t="s">
        <v>193</v>
      </c>
      <c r="E104" s="1" t="str">
        <f>"01"</f>
        <v>01</v>
      </c>
      <c r="F104" s="1">
        <v>7</v>
      </c>
      <c r="G104" s="1" t="s">
        <v>14</v>
      </c>
      <c r="H104" s="1" t="s">
        <v>86</v>
      </c>
      <c r="I104" s="1" t="s">
        <v>17</v>
      </c>
      <c r="J104" s="4"/>
      <c r="K104" s="3" t="s">
        <v>192</v>
      </c>
      <c r="L104" s="1">
        <v>2017</v>
      </c>
      <c r="M104" s="1" t="s">
        <v>18</v>
      </c>
      <c r="N104" s="1" t="s">
        <v>23</v>
      </c>
    </row>
    <row r="105" spans="1:14" ht="57.75">
      <c r="A105" s="1" t="str">
        <f t="shared" si="4"/>
        <v>2023-04-11</v>
      </c>
      <c r="B105" s="1" t="str">
        <f>"1630"</f>
        <v>1630</v>
      </c>
      <c r="C105" s="2" t="s">
        <v>194</v>
      </c>
      <c r="D105" s="2" t="s">
        <v>432</v>
      </c>
      <c r="E105" s="1" t="str">
        <f>"01"</f>
        <v>01</v>
      </c>
      <c r="F105" s="1">
        <v>6</v>
      </c>
      <c r="G105" s="1" t="s">
        <v>14</v>
      </c>
      <c r="I105" s="1" t="s">
        <v>17</v>
      </c>
      <c r="J105" s="4"/>
      <c r="K105" s="3" t="s">
        <v>195</v>
      </c>
      <c r="L105" s="1">
        <v>1985</v>
      </c>
      <c r="M105" s="1" t="s">
        <v>48</v>
      </c>
      <c r="N105" s="1" t="s">
        <v>23</v>
      </c>
    </row>
    <row r="106" spans="1:13" ht="57.75">
      <c r="A106" s="1" t="str">
        <f t="shared" si="4"/>
        <v>2023-04-11</v>
      </c>
      <c r="B106" s="1" t="str">
        <f>"1700"</f>
        <v>1700</v>
      </c>
      <c r="C106" s="2" t="s">
        <v>140</v>
      </c>
      <c r="D106" s="2" t="s">
        <v>197</v>
      </c>
      <c r="E106" s="1" t="str">
        <f>"2018"</f>
        <v>2018</v>
      </c>
      <c r="F106" s="1">
        <v>20</v>
      </c>
      <c r="G106" s="1" t="s">
        <v>14</v>
      </c>
      <c r="H106" s="1" t="s">
        <v>86</v>
      </c>
      <c r="I106" s="1" t="s">
        <v>17</v>
      </c>
      <c r="J106" s="4"/>
      <c r="K106" s="3" t="s">
        <v>196</v>
      </c>
      <c r="L106" s="1">
        <v>2018</v>
      </c>
      <c r="M106" s="1" t="s">
        <v>18</v>
      </c>
    </row>
    <row r="107" spans="1:13" ht="72">
      <c r="A107" s="1" t="str">
        <f t="shared" si="4"/>
        <v>2023-04-11</v>
      </c>
      <c r="B107" s="1" t="str">
        <f>"1715"</f>
        <v>1715</v>
      </c>
      <c r="C107" s="2" t="s">
        <v>140</v>
      </c>
      <c r="D107" s="2" t="s">
        <v>199</v>
      </c>
      <c r="E107" s="1" t="str">
        <f>"2018"</f>
        <v>2018</v>
      </c>
      <c r="F107" s="1">
        <v>21</v>
      </c>
      <c r="G107" s="1" t="s">
        <v>14</v>
      </c>
      <c r="I107" s="1" t="s">
        <v>17</v>
      </c>
      <c r="J107" s="4"/>
      <c r="K107" s="3" t="s">
        <v>198</v>
      </c>
      <c r="L107" s="1">
        <v>2018</v>
      </c>
      <c r="M107" s="1" t="s">
        <v>18</v>
      </c>
    </row>
    <row r="108" spans="1:13" ht="14.25">
      <c r="A108" s="1" t="str">
        <f t="shared" si="4"/>
        <v>2023-04-11</v>
      </c>
      <c r="B108" s="1" t="str">
        <f>"1730"</f>
        <v>1730</v>
      </c>
      <c r="C108" s="2" t="s">
        <v>200</v>
      </c>
      <c r="E108" s="1" t="str">
        <f>"01"</f>
        <v>01</v>
      </c>
      <c r="F108" s="1">
        <v>101</v>
      </c>
      <c r="G108" s="1" t="s">
        <v>58</v>
      </c>
      <c r="J108" s="4"/>
      <c r="K108" s="3" t="s">
        <v>201</v>
      </c>
      <c r="L108" s="1">
        <v>0</v>
      </c>
      <c r="M108" s="1" t="s">
        <v>35</v>
      </c>
    </row>
    <row r="109" spans="1:13" ht="57.75">
      <c r="A109" s="1" t="str">
        <f t="shared" si="4"/>
        <v>2023-04-11</v>
      </c>
      <c r="B109" s="1" t="str">
        <f>"1800"</f>
        <v>1800</v>
      </c>
      <c r="C109" s="2" t="s">
        <v>146</v>
      </c>
      <c r="D109" s="2" t="s">
        <v>202</v>
      </c>
      <c r="E109" s="1" t="str">
        <f>"2022"</f>
        <v>2022</v>
      </c>
      <c r="F109" s="1">
        <v>1</v>
      </c>
      <c r="G109" s="1" t="s">
        <v>20</v>
      </c>
      <c r="I109" s="1" t="s">
        <v>17</v>
      </c>
      <c r="J109" s="4"/>
      <c r="K109" s="3" t="s">
        <v>147</v>
      </c>
      <c r="L109" s="1">
        <v>2022</v>
      </c>
      <c r="M109" s="1" t="s">
        <v>18</v>
      </c>
    </row>
    <row r="110" spans="1:13" ht="57.75">
      <c r="A110" s="1" t="str">
        <f t="shared" si="4"/>
        <v>2023-04-11</v>
      </c>
      <c r="B110" s="1" t="str">
        <f>"1830"</f>
        <v>1830</v>
      </c>
      <c r="C110" s="2" t="s">
        <v>83</v>
      </c>
      <c r="E110" s="1" t="str">
        <f>"2023"</f>
        <v>2023</v>
      </c>
      <c r="F110" s="1">
        <v>66</v>
      </c>
      <c r="G110" s="1" t="s">
        <v>58</v>
      </c>
      <c r="J110" s="4"/>
      <c r="K110" s="3" t="s">
        <v>84</v>
      </c>
      <c r="L110" s="1">
        <v>2023</v>
      </c>
      <c r="M110" s="1" t="s">
        <v>18</v>
      </c>
    </row>
    <row r="111" spans="1:14" ht="57.75">
      <c r="A111" s="7" t="str">
        <f t="shared" si="4"/>
        <v>2023-04-11</v>
      </c>
      <c r="B111" s="7" t="str">
        <f>"1840"</f>
        <v>1840</v>
      </c>
      <c r="C111" s="8" t="s">
        <v>425</v>
      </c>
      <c r="D111" s="8" t="s">
        <v>459</v>
      </c>
      <c r="E111" s="7" t="str">
        <f>"01"</f>
        <v>01</v>
      </c>
      <c r="F111" s="7">
        <v>2</v>
      </c>
      <c r="G111" s="7" t="s">
        <v>14</v>
      </c>
      <c r="H111" s="7"/>
      <c r="I111" s="7"/>
      <c r="J111" s="5" t="s">
        <v>474</v>
      </c>
      <c r="K111" s="6" t="s">
        <v>460</v>
      </c>
      <c r="L111" s="7">
        <v>2016</v>
      </c>
      <c r="M111" s="7" t="s">
        <v>28</v>
      </c>
      <c r="N111" s="7" t="s">
        <v>23</v>
      </c>
    </row>
    <row r="112" spans="1:14" ht="57.75">
      <c r="A112" s="7" t="str">
        <f t="shared" si="4"/>
        <v>2023-04-11</v>
      </c>
      <c r="B112" s="7" t="str">
        <f>"1930"</f>
        <v>1930</v>
      </c>
      <c r="C112" s="8" t="s">
        <v>203</v>
      </c>
      <c r="D112" s="8" t="s">
        <v>206</v>
      </c>
      <c r="E112" s="7" t="str">
        <f>"01"</f>
        <v>01</v>
      </c>
      <c r="F112" s="7">
        <v>5</v>
      </c>
      <c r="G112" s="7" t="s">
        <v>204</v>
      </c>
      <c r="H112" s="7"/>
      <c r="I112" s="7"/>
      <c r="J112" s="5" t="s">
        <v>475</v>
      </c>
      <c r="K112" s="6" t="s">
        <v>205</v>
      </c>
      <c r="L112" s="7">
        <v>2022</v>
      </c>
      <c r="M112" s="7" t="s">
        <v>127</v>
      </c>
      <c r="N112" s="7"/>
    </row>
    <row r="113" spans="1:14" ht="57.75">
      <c r="A113" s="7" t="str">
        <f t="shared" si="4"/>
        <v>2023-04-11</v>
      </c>
      <c r="B113" s="7" t="str">
        <f>"2000"</f>
        <v>2000</v>
      </c>
      <c r="C113" s="8" t="s">
        <v>207</v>
      </c>
      <c r="D113" s="8" t="s">
        <v>209</v>
      </c>
      <c r="E113" s="7" t="str">
        <f>"02"</f>
        <v>02</v>
      </c>
      <c r="F113" s="7">
        <v>5</v>
      </c>
      <c r="G113" s="7" t="s">
        <v>204</v>
      </c>
      <c r="H113" s="7"/>
      <c r="I113" s="7"/>
      <c r="J113" s="5" t="s">
        <v>475</v>
      </c>
      <c r="K113" s="6" t="s">
        <v>208</v>
      </c>
      <c r="L113" s="7">
        <v>2022</v>
      </c>
      <c r="M113" s="7" t="s">
        <v>127</v>
      </c>
      <c r="N113" s="7" t="s">
        <v>23</v>
      </c>
    </row>
    <row r="114" spans="1:14" ht="72">
      <c r="A114" s="7" t="str">
        <f t="shared" si="4"/>
        <v>2023-04-11</v>
      </c>
      <c r="B114" s="7" t="str">
        <f>"2030"</f>
        <v>2030</v>
      </c>
      <c r="C114" s="8" t="s">
        <v>210</v>
      </c>
      <c r="D114" s="8"/>
      <c r="E114" s="7" t="str">
        <f>"2023"</f>
        <v>2023</v>
      </c>
      <c r="F114" s="7">
        <v>6</v>
      </c>
      <c r="G114" s="7" t="s">
        <v>58</v>
      </c>
      <c r="H114" s="7"/>
      <c r="I114" s="7"/>
      <c r="J114" s="5" t="s">
        <v>480</v>
      </c>
      <c r="K114" s="6" t="s">
        <v>211</v>
      </c>
      <c r="L114" s="7">
        <v>2023</v>
      </c>
      <c r="M114" s="7" t="s">
        <v>18</v>
      </c>
      <c r="N114" s="7"/>
    </row>
    <row r="115" spans="1:14" ht="57.75">
      <c r="A115" s="7" t="str">
        <f t="shared" si="4"/>
        <v>2023-04-11</v>
      </c>
      <c r="B115" s="7" t="str">
        <f>"2100"</f>
        <v>2100</v>
      </c>
      <c r="C115" s="8" t="s">
        <v>212</v>
      </c>
      <c r="D115" s="8" t="s">
        <v>99</v>
      </c>
      <c r="E115" s="7" t="str">
        <f>" "</f>
        <v> </v>
      </c>
      <c r="F115" s="7">
        <v>0</v>
      </c>
      <c r="G115" s="7" t="s">
        <v>213</v>
      </c>
      <c r="H115" s="7" t="s">
        <v>214</v>
      </c>
      <c r="I115" s="7" t="s">
        <v>17</v>
      </c>
      <c r="J115" s="5" t="s">
        <v>477</v>
      </c>
      <c r="K115" s="6" t="s">
        <v>215</v>
      </c>
      <c r="L115" s="7">
        <v>2005</v>
      </c>
      <c r="M115" s="7" t="s">
        <v>45</v>
      </c>
      <c r="N115" s="7" t="s">
        <v>23</v>
      </c>
    </row>
    <row r="116" spans="1:14" ht="57.75">
      <c r="A116" s="7" t="str">
        <f t="shared" si="4"/>
        <v>2023-04-11</v>
      </c>
      <c r="B116" s="7" t="str">
        <f>"2245"</f>
        <v>2245</v>
      </c>
      <c r="C116" s="8" t="s">
        <v>433</v>
      </c>
      <c r="D116" s="8" t="s">
        <v>216</v>
      </c>
      <c r="E116" s="7" t="str">
        <f>"13"</f>
        <v>13</v>
      </c>
      <c r="F116" s="7">
        <v>5</v>
      </c>
      <c r="G116" s="7" t="s">
        <v>204</v>
      </c>
      <c r="H116" s="7" t="s">
        <v>188</v>
      </c>
      <c r="I116" s="7"/>
      <c r="J116" s="5" t="s">
        <v>481</v>
      </c>
      <c r="K116" s="6" t="s">
        <v>458</v>
      </c>
      <c r="L116" s="7">
        <v>2018</v>
      </c>
      <c r="M116" s="7" t="s">
        <v>127</v>
      </c>
      <c r="N116" s="7"/>
    </row>
    <row r="117" spans="1:13" ht="72">
      <c r="A117" s="1" t="str">
        <f t="shared" si="4"/>
        <v>2023-04-11</v>
      </c>
      <c r="B117" s="1" t="str">
        <f>"2315"</f>
        <v>2315</v>
      </c>
      <c r="C117" s="2" t="s">
        <v>217</v>
      </c>
      <c r="E117" s="1" t="str">
        <f>" "</f>
        <v> </v>
      </c>
      <c r="F117" s="1">
        <v>0</v>
      </c>
      <c r="G117" s="1" t="s">
        <v>14</v>
      </c>
      <c r="I117" s="1" t="s">
        <v>17</v>
      </c>
      <c r="J117" s="4"/>
      <c r="K117" s="3" t="s">
        <v>218</v>
      </c>
      <c r="L117" s="1">
        <v>2021</v>
      </c>
      <c r="M117" s="1" t="s">
        <v>18</v>
      </c>
    </row>
    <row r="118" spans="1:13" ht="43.5">
      <c r="A118" s="1" t="str">
        <f t="shared" si="4"/>
        <v>2023-04-11</v>
      </c>
      <c r="B118" s="1" t="str">
        <f>"2400"</f>
        <v>2400</v>
      </c>
      <c r="C118" s="2" t="s">
        <v>13</v>
      </c>
      <c r="E118" s="1" t="str">
        <f aca="true" t="shared" si="5" ref="E118:E123">"03"</f>
        <v>03</v>
      </c>
      <c r="F118" s="1">
        <v>3</v>
      </c>
      <c r="G118" s="1" t="s">
        <v>14</v>
      </c>
      <c r="H118" s="1" t="s">
        <v>100</v>
      </c>
      <c r="I118" s="1" t="s">
        <v>17</v>
      </c>
      <c r="J118" s="4"/>
      <c r="K118" s="3" t="s">
        <v>101</v>
      </c>
      <c r="L118" s="1">
        <v>2012</v>
      </c>
      <c r="M118" s="1" t="s">
        <v>18</v>
      </c>
    </row>
    <row r="119" spans="1:13" ht="43.5">
      <c r="A119" s="1" t="str">
        <f t="shared" si="4"/>
        <v>2023-04-11</v>
      </c>
      <c r="B119" s="1" t="str">
        <f>"2500"</f>
        <v>2500</v>
      </c>
      <c r="C119" s="2" t="s">
        <v>13</v>
      </c>
      <c r="E119" s="1" t="str">
        <f t="shared" si="5"/>
        <v>03</v>
      </c>
      <c r="F119" s="1">
        <v>3</v>
      </c>
      <c r="G119" s="1" t="s">
        <v>14</v>
      </c>
      <c r="H119" s="1" t="s">
        <v>100</v>
      </c>
      <c r="I119" s="1" t="s">
        <v>17</v>
      </c>
      <c r="J119" s="4"/>
      <c r="K119" s="3" t="s">
        <v>101</v>
      </c>
      <c r="L119" s="1">
        <v>2012</v>
      </c>
      <c r="M119" s="1" t="s">
        <v>18</v>
      </c>
    </row>
    <row r="120" spans="1:13" ht="43.5">
      <c r="A120" s="1" t="str">
        <f t="shared" si="4"/>
        <v>2023-04-11</v>
      </c>
      <c r="B120" s="1" t="str">
        <f>"2600"</f>
        <v>2600</v>
      </c>
      <c r="C120" s="2" t="s">
        <v>13</v>
      </c>
      <c r="E120" s="1" t="str">
        <f t="shared" si="5"/>
        <v>03</v>
      </c>
      <c r="F120" s="1">
        <v>3</v>
      </c>
      <c r="G120" s="1" t="s">
        <v>14</v>
      </c>
      <c r="H120" s="1" t="s">
        <v>100</v>
      </c>
      <c r="I120" s="1" t="s">
        <v>17</v>
      </c>
      <c r="J120" s="4"/>
      <c r="K120" s="3" t="s">
        <v>101</v>
      </c>
      <c r="L120" s="1">
        <v>2012</v>
      </c>
      <c r="M120" s="1" t="s">
        <v>18</v>
      </c>
    </row>
    <row r="121" spans="1:13" ht="43.5">
      <c r="A121" s="1" t="str">
        <f t="shared" si="4"/>
        <v>2023-04-11</v>
      </c>
      <c r="B121" s="1" t="str">
        <f>"2700"</f>
        <v>2700</v>
      </c>
      <c r="C121" s="2" t="s">
        <v>13</v>
      </c>
      <c r="E121" s="1" t="str">
        <f t="shared" si="5"/>
        <v>03</v>
      </c>
      <c r="F121" s="1">
        <v>3</v>
      </c>
      <c r="G121" s="1" t="s">
        <v>14</v>
      </c>
      <c r="H121" s="1" t="s">
        <v>100</v>
      </c>
      <c r="I121" s="1" t="s">
        <v>17</v>
      </c>
      <c r="J121" s="4"/>
      <c r="K121" s="3" t="s">
        <v>101</v>
      </c>
      <c r="L121" s="1">
        <v>2012</v>
      </c>
      <c r="M121" s="1" t="s">
        <v>18</v>
      </c>
    </row>
    <row r="122" spans="1:13" ht="43.5">
      <c r="A122" s="1" t="str">
        <f t="shared" si="4"/>
        <v>2023-04-11</v>
      </c>
      <c r="B122" s="1" t="str">
        <f>"2800"</f>
        <v>2800</v>
      </c>
      <c r="C122" s="2" t="s">
        <v>13</v>
      </c>
      <c r="E122" s="1" t="str">
        <f t="shared" si="5"/>
        <v>03</v>
      </c>
      <c r="F122" s="1">
        <v>3</v>
      </c>
      <c r="G122" s="1" t="s">
        <v>14</v>
      </c>
      <c r="H122" s="1" t="s">
        <v>100</v>
      </c>
      <c r="I122" s="1" t="s">
        <v>17</v>
      </c>
      <c r="J122" s="4"/>
      <c r="K122" s="3" t="s">
        <v>101</v>
      </c>
      <c r="L122" s="1">
        <v>2012</v>
      </c>
      <c r="M122" s="1" t="s">
        <v>18</v>
      </c>
    </row>
    <row r="123" spans="1:13" ht="43.5">
      <c r="A123" s="1" t="str">
        <f aca="true" t="shared" si="6" ref="A123:A167">"2023-04-12"</f>
        <v>2023-04-12</v>
      </c>
      <c r="B123" s="1" t="str">
        <f>"0500"</f>
        <v>0500</v>
      </c>
      <c r="C123" s="2" t="s">
        <v>13</v>
      </c>
      <c r="E123" s="1" t="str">
        <f t="shared" si="5"/>
        <v>03</v>
      </c>
      <c r="F123" s="1">
        <v>3</v>
      </c>
      <c r="G123" s="1" t="s">
        <v>14</v>
      </c>
      <c r="H123" s="1" t="s">
        <v>100</v>
      </c>
      <c r="I123" s="1" t="s">
        <v>17</v>
      </c>
      <c r="J123" s="4"/>
      <c r="K123" s="3" t="s">
        <v>101</v>
      </c>
      <c r="L123" s="1">
        <v>2012</v>
      </c>
      <c r="M123" s="1" t="s">
        <v>18</v>
      </c>
    </row>
    <row r="124" spans="1:13" ht="28.5">
      <c r="A124" s="1" t="str">
        <f t="shared" si="6"/>
        <v>2023-04-12</v>
      </c>
      <c r="B124" s="1" t="str">
        <f>"0600"</f>
        <v>0600</v>
      </c>
      <c r="C124" s="2" t="s">
        <v>19</v>
      </c>
      <c r="D124" s="2" t="s">
        <v>161</v>
      </c>
      <c r="E124" s="1" t="str">
        <f>"02"</f>
        <v>02</v>
      </c>
      <c r="F124" s="1">
        <v>9</v>
      </c>
      <c r="G124" s="1" t="s">
        <v>14</v>
      </c>
      <c r="I124" s="1" t="s">
        <v>17</v>
      </c>
      <c r="J124" s="4"/>
      <c r="K124" s="3" t="s">
        <v>21</v>
      </c>
      <c r="L124" s="1">
        <v>2019</v>
      </c>
      <c r="M124" s="1" t="s">
        <v>18</v>
      </c>
    </row>
    <row r="125" spans="1:13" ht="28.5">
      <c r="A125" s="1" t="str">
        <f t="shared" si="6"/>
        <v>2023-04-12</v>
      </c>
      <c r="B125" s="1" t="str">
        <f>"0625"</f>
        <v>0625</v>
      </c>
      <c r="C125" s="2" t="s">
        <v>19</v>
      </c>
      <c r="D125" s="2" t="s">
        <v>219</v>
      </c>
      <c r="E125" s="1" t="str">
        <f>"02"</f>
        <v>02</v>
      </c>
      <c r="F125" s="1">
        <v>11</v>
      </c>
      <c r="G125" s="1" t="s">
        <v>20</v>
      </c>
      <c r="I125" s="1" t="s">
        <v>17</v>
      </c>
      <c r="J125" s="4"/>
      <c r="K125" s="3" t="s">
        <v>21</v>
      </c>
      <c r="L125" s="1">
        <v>2019</v>
      </c>
      <c r="M125" s="1" t="s">
        <v>18</v>
      </c>
    </row>
    <row r="126" spans="1:13" ht="43.5">
      <c r="A126" s="1" t="str">
        <f t="shared" si="6"/>
        <v>2023-04-12</v>
      </c>
      <c r="B126" s="1" t="str">
        <f>"0650"</f>
        <v>0650</v>
      </c>
      <c r="C126" s="2" t="s">
        <v>25</v>
      </c>
      <c r="D126" s="2" t="s">
        <v>221</v>
      </c>
      <c r="E126" s="1" t="str">
        <f>"02"</f>
        <v>02</v>
      </c>
      <c r="F126" s="1">
        <v>12</v>
      </c>
      <c r="G126" s="1" t="s">
        <v>20</v>
      </c>
      <c r="I126" s="1" t="s">
        <v>17</v>
      </c>
      <c r="J126" s="4"/>
      <c r="K126" s="3" t="s">
        <v>220</v>
      </c>
      <c r="L126" s="1">
        <v>2018</v>
      </c>
      <c r="M126" s="1" t="s">
        <v>28</v>
      </c>
    </row>
    <row r="127" spans="1:13" ht="72">
      <c r="A127" s="1" t="str">
        <f t="shared" si="6"/>
        <v>2023-04-12</v>
      </c>
      <c r="B127" s="1" t="str">
        <f>"0715"</f>
        <v>0715</v>
      </c>
      <c r="C127" s="2" t="s">
        <v>222</v>
      </c>
      <c r="D127" s="2" t="s">
        <v>224</v>
      </c>
      <c r="E127" s="1" t="str">
        <f>"02"</f>
        <v>02</v>
      </c>
      <c r="F127" s="1">
        <v>1</v>
      </c>
      <c r="G127" s="1" t="s">
        <v>20</v>
      </c>
      <c r="I127" s="1" t="s">
        <v>17</v>
      </c>
      <c r="J127" s="4"/>
      <c r="K127" s="3" t="s">
        <v>223</v>
      </c>
      <c r="L127" s="1">
        <v>2018</v>
      </c>
      <c r="M127" s="1" t="s">
        <v>18</v>
      </c>
    </row>
    <row r="128" spans="1:13" ht="57.75">
      <c r="A128" s="1" t="str">
        <f t="shared" si="6"/>
        <v>2023-04-12</v>
      </c>
      <c r="B128" s="1" t="str">
        <f>"0730"</f>
        <v>0730</v>
      </c>
      <c r="C128" s="2" t="s">
        <v>32</v>
      </c>
      <c r="D128" s="2" t="s">
        <v>226</v>
      </c>
      <c r="E128" s="1" t="str">
        <f>"01"</f>
        <v>01</v>
      </c>
      <c r="F128" s="1">
        <v>5</v>
      </c>
      <c r="G128" s="1" t="s">
        <v>20</v>
      </c>
      <c r="I128" s="1" t="s">
        <v>17</v>
      </c>
      <c r="J128" s="4"/>
      <c r="K128" s="3" t="s">
        <v>225</v>
      </c>
      <c r="L128" s="1">
        <v>2009</v>
      </c>
      <c r="M128" s="1" t="s">
        <v>35</v>
      </c>
    </row>
    <row r="129" spans="1:13" ht="57.75">
      <c r="A129" s="1" t="str">
        <f t="shared" si="6"/>
        <v>2023-04-12</v>
      </c>
      <c r="B129" s="1" t="str">
        <f>"0755"</f>
        <v>0755</v>
      </c>
      <c r="C129" s="2" t="s">
        <v>36</v>
      </c>
      <c r="D129" s="2" t="s">
        <v>228</v>
      </c>
      <c r="E129" s="1" t="str">
        <f>"02"</f>
        <v>02</v>
      </c>
      <c r="F129" s="1">
        <v>11</v>
      </c>
      <c r="G129" s="1" t="s">
        <v>20</v>
      </c>
      <c r="H129" s="1" t="s">
        <v>188</v>
      </c>
      <c r="I129" s="1" t="s">
        <v>17</v>
      </c>
      <c r="J129" s="4"/>
      <c r="K129" s="3" t="s">
        <v>227</v>
      </c>
      <c r="L129" s="1">
        <v>2020</v>
      </c>
      <c r="M129" s="1" t="s">
        <v>28</v>
      </c>
    </row>
    <row r="130" spans="1:13" ht="43.5">
      <c r="A130" s="1" t="str">
        <f t="shared" si="6"/>
        <v>2023-04-12</v>
      </c>
      <c r="B130" s="1" t="str">
        <f>"0805"</f>
        <v>0805</v>
      </c>
      <c r="C130" s="2" t="s">
        <v>39</v>
      </c>
      <c r="D130" s="2" t="s">
        <v>230</v>
      </c>
      <c r="E130" s="1" t="str">
        <f>"01"</f>
        <v>01</v>
      </c>
      <c r="F130" s="1">
        <v>35</v>
      </c>
      <c r="G130" s="1" t="s">
        <v>20</v>
      </c>
      <c r="I130" s="1" t="s">
        <v>17</v>
      </c>
      <c r="J130" s="4"/>
      <c r="K130" s="3" t="s">
        <v>229</v>
      </c>
      <c r="L130" s="1">
        <v>2020</v>
      </c>
      <c r="M130" s="1" t="s">
        <v>28</v>
      </c>
    </row>
    <row r="131" spans="1:13" ht="57.75">
      <c r="A131" s="1" t="str">
        <f t="shared" si="6"/>
        <v>2023-04-12</v>
      </c>
      <c r="B131" s="1" t="str">
        <f>"0815"</f>
        <v>0815</v>
      </c>
      <c r="C131" s="2" t="s">
        <v>231</v>
      </c>
      <c r="D131" s="2" t="s">
        <v>233</v>
      </c>
      <c r="E131" s="1" t="str">
        <f>"02"</f>
        <v>02</v>
      </c>
      <c r="F131" s="1">
        <v>5</v>
      </c>
      <c r="G131" s="1" t="s">
        <v>20</v>
      </c>
      <c r="I131" s="1" t="s">
        <v>17</v>
      </c>
      <c r="J131" s="4"/>
      <c r="K131" s="3" t="s">
        <v>232</v>
      </c>
      <c r="L131" s="1">
        <v>2021</v>
      </c>
      <c r="M131" s="1" t="s">
        <v>45</v>
      </c>
    </row>
    <row r="132" spans="1:14" ht="43.5">
      <c r="A132" s="1" t="str">
        <f t="shared" si="6"/>
        <v>2023-04-12</v>
      </c>
      <c r="B132" s="1" t="str">
        <f>"0820"</f>
        <v>0820</v>
      </c>
      <c r="C132" s="2" t="s">
        <v>46</v>
      </c>
      <c r="D132" s="2" t="s">
        <v>235</v>
      </c>
      <c r="E132" s="1" t="str">
        <f>"01"</f>
        <v>01</v>
      </c>
      <c r="F132" s="1">
        <v>2</v>
      </c>
      <c r="G132" s="1" t="s">
        <v>20</v>
      </c>
      <c r="I132" s="1" t="s">
        <v>17</v>
      </c>
      <c r="J132" s="4"/>
      <c r="K132" s="3" t="s">
        <v>234</v>
      </c>
      <c r="L132" s="1">
        <v>1985</v>
      </c>
      <c r="M132" s="1" t="s">
        <v>48</v>
      </c>
      <c r="N132" s="1" t="s">
        <v>23</v>
      </c>
    </row>
    <row r="133" spans="1:13" ht="72">
      <c r="A133" s="1" t="str">
        <f t="shared" si="6"/>
        <v>2023-04-12</v>
      </c>
      <c r="B133" s="1" t="str">
        <f>"0845"</f>
        <v>0845</v>
      </c>
      <c r="C133" s="2" t="s">
        <v>49</v>
      </c>
      <c r="D133" s="2" t="s">
        <v>190</v>
      </c>
      <c r="E133" s="1" t="str">
        <f>"03"</f>
        <v>03</v>
      </c>
      <c r="F133" s="1">
        <v>1</v>
      </c>
      <c r="G133" s="1" t="s">
        <v>14</v>
      </c>
      <c r="H133" s="1" t="s">
        <v>188</v>
      </c>
      <c r="I133" s="1" t="s">
        <v>17</v>
      </c>
      <c r="J133" s="4"/>
      <c r="K133" s="3" t="s">
        <v>189</v>
      </c>
      <c r="L133" s="1">
        <v>2015</v>
      </c>
      <c r="M133" s="1" t="s">
        <v>18</v>
      </c>
    </row>
    <row r="134" spans="1:13" ht="57.75">
      <c r="A134" s="1" t="str">
        <f t="shared" si="6"/>
        <v>2023-04-12</v>
      </c>
      <c r="B134" s="1" t="str">
        <f>"0910"</f>
        <v>0910</v>
      </c>
      <c r="C134" s="2" t="s">
        <v>52</v>
      </c>
      <c r="D134" s="2" t="s">
        <v>237</v>
      </c>
      <c r="E134" s="1" t="str">
        <f>"05"</f>
        <v>05</v>
      </c>
      <c r="F134" s="1">
        <v>8</v>
      </c>
      <c r="G134" s="1" t="s">
        <v>20</v>
      </c>
      <c r="I134" s="1" t="s">
        <v>17</v>
      </c>
      <c r="J134" s="4"/>
      <c r="K134" s="3" t="s">
        <v>236</v>
      </c>
      <c r="L134" s="1">
        <v>2021</v>
      </c>
      <c r="M134" s="1" t="s">
        <v>28</v>
      </c>
    </row>
    <row r="135" spans="1:13" ht="72">
      <c r="A135" s="1" t="str">
        <f t="shared" si="6"/>
        <v>2023-04-12</v>
      </c>
      <c r="B135" s="1" t="str">
        <f>"0935"</f>
        <v>0935</v>
      </c>
      <c r="C135" s="2" t="s">
        <v>52</v>
      </c>
      <c r="D135" s="2" t="s">
        <v>239</v>
      </c>
      <c r="E135" s="1" t="str">
        <f>"05"</f>
        <v>05</v>
      </c>
      <c r="F135" s="1">
        <v>9</v>
      </c>
      <c r="G135" s="1" t="s">
        <v>20</v>
      </c>
      <c r="I135" s="1" t="s">
        <v>17</v>
      </c>
      <c r="J135" s="4"/>
      <c r="K135" s="3" t="s">
        <v>238</v>
      </c>
      <c r="L135" s="1">
        <v>2021</v>
      </c>
      <c r="M135" s="1" t="s">
        <v>28</v>
      </c>
    </row>
    <row r="136" spans="1:14" ht="57.75">
      <c r="A136" s="1" t="str">
        <f t="shared" si="6"/>
        <v>2023-04-12</v>
      </c>
      <c r="B136" s="1" t="str">
        <f>"1000"</f>
        <v>1000</v>
      </c>
      <c r="C136" s="2" t="s">
        <v>434</v>
      </c>
      <c r="D136" s="2" t="s">
        <v>459</v>
      </c>
      <c r="E136" s="1" t="str">
        <f>"01"</f>
        <v>01</v>
      </c>
      <c r="F136" s="1">
        <v>2</v>
      </c>
      <c r="G136" s="1" t="s">
        <v>14</v>
      </c>
      <c r="I136" s="1" t="s">
        <v>17</v>
      </c>
      <c r="J136" s="4"/>
      <c r="K136" s="3" t="s">
        <v>460</v>
      </c>
      <c r="L136" s="1">
        <v>2016</v>
      </c>
      <c r="M136" s="1" t="s">
        <v>28</v>
      </c>
      <c r="N136" s="1" t="s">
        <v>23</v>
      </c>
    </row>
    <row r="137" spans="1:13" ht="43.5">
      <c r="A137" s="1" t="str">
        <f t="shared" si="6"/>
        <v>2023-04-12</v>
      </c>
      <c r="B137" s="1" t="str">
        <f>"1050"</f>
        <v>1050</v>
      </c>
      <c r="C137" s="2" t="s">
        <v>178</v>
      </c>
      <c r="D137" s="2" t="s">
        <v>241</v>
      </c>
      <c r="E137" s="1" t="str">
        <f>"01"</f>
        <v>01</v>
      </c>
      <c r="F137" s="1">
        <v>17</v>
      </c>
      <c r="G137" s="1" t="s">
        <v>14</v>
      </c>
      <c r="J137" s="4"/>
      <c r="K137" s="3" t="s">
        <v>240</v>
      </c>
      <c r="L137" s="1">
        <v>2019</v>
      </c>
      <c r="M137" s="1" t="s">
        <v>127</v>
      </c>
    </row>
    <row r="138" spans="1:13" ht="57.75">
      <c r="A138" s="1" t="str">
        <f t="shared" si="6"/>
        <v>2023-04-12</v>
      </c>
      <c r="B138" s="1" t="str">
        <f>"1100"</f>
        <v>1100</v>
      </c>
      <c r="C138" s="2" t="s">
        <v>203</v>
      </c>
      <c r="D138" s="2" t="s">
        <v>206</v>
      </c>
      <c r="E138" s="1" t="str">
        <f>"01"</f>
        <v>01</v>
      </c>
      <c r="F138" s="1">
        <v>5</v>
      </c>
      <c r="G138" s="1" t="s">
        <v>204</v>
      </c>
      <c r="I138" s="1" t="s">
        <v>17</v>
      </c>
      <c r="J138" s="4"/>
      <c r="K138" s="3" t="s">
        <v>205</v>
      </c>
      <c r="L138" s="1">
        <v>2022</v>
      </c>
      <c r="M138" s="1" t="s">
        <v>127</v>
      </c>
    </row>
    <row r="139" spans="1:14" ht="57.75">
      <c r="A139" s="1" t="str">
        <f t="shared" si="6"/>
        <v>2023-04-12</v>
      </c>
      <c r="B139" s="1" t="str">
        <f>"1130"</f>
        <v>1130</v>
      </c>
      <c r="C139" s="2" t="s">
        <v>207</v>
      </c>
      <c r="D139" s="2" t="s">
        <v>209</v>
      </c>
      <c r="E139" s="1" t="str">
        <f>"02"</f>
        <v>02</v>
      </c>
      <c r="F139" s="1">
        <v>5</v>
      </c>
      <c r="G139" s="1" t="s">
        <v>204</v>
      </c>
      <c r="I139" s="1" t="s">
        <v>17</v>
      </c>
      <c r="J139" s="4"/>
      <c r="K139" s="3" t="s">
        <v>208</v>
      </c>
      <c r="L139" s="1">
        <v>2022</v>
      </c>
      <c r="M139" s="1" t="s">
        <v>127</v>
      </c>
      <c r="N139" s="1" t="s">
        <v>23</v>
      </c>
    </row>
    <row r="140" spans="1:13" ht="72">
      <c r="A140" s="1" t="str">
        <f t="shared" si="6"/>
        <v>2023-04-12</v>
      </c>
      <c r="B140" s="1" t="str">
        <f>"1200"</f>
        <v>1200</v>
      </c>
      <c r="C140" s="2" t="s">
        <v>210</v>
      </c>
      <c r="E140" s="1" t="str">
        <f>"2023"</f>
        <v>2023</v>
      </c>
      <c r="F140" s="1">
        <v>6</v>
      </c>
      <c r="G140" s="1" t="s">
        <v>58</v>
      </c>
      <c r="I140" s="1" t="s">
        <v>17</v>
      </c>
      <c r="J140" s="4"/>
      <c r="K140" s="3" t="s">
        <v>211</v>
      </c>
      <c r="L140" s="1">
        <v>2023</v>
      </c>
      <c r="M140" s="1" t="s">
        <v>18</v>
      </c>
    </row>
    <row r="141" spans="1:13" ht="57.75">
      <c r="A141" s="1" t="str">
        <f t="shared" si="6"/>
        <v>2023-04-12</v>
      </c>
      <c r="B141" s="1" t="str">
        <f>"1230"</f>
        <v>1230</v>
      </c>
      <c r="C141" s="2" t="s">
        <v>433</v>
      </c>
      <c r="D141" s="2" t="s">
        <v>216</v>
      </c>
      <c r="E141" s="1" t="str">
        <f>"13"</f>
        <v>13</v>
      </c>
      <c r="F141" s="1">
        <v>5</v>
      </c>
      <c r="G141" s="1" t="s">
        <v>204</v>
      </c>
      <c r="H141" s="1" t="s">
        <v>188</v>
      </c>
      <c r="I141" s="1" t="s">
        <v>17</v>
      </c>
      <c r="J141" s="4"/>
      <c r="K141" s="3" t="s">
        <v>458</v>
      </c>
      <c r="L141" s="1">
        <v>2018</v>
      </c>
      <c r="M141" s="1" t="s">
        <v>127</v>
      </c>
    </row>
    <row r="142" spans="1:14" ht="72">
      <c r="A142" s="1" t="str">
        <f t="shared" si="6"/>
        <v>2023-04-12</v>
      </c>
      <c r="B142" s="1" t="str">
        <f>"1300"</f>
        <v>1300</v>
      </c>
      <c r="C142" s="2" t="s">
        <v>242</v>
      </c>
      <c r="E142" s="1" t="str">
        <f>"2011"</f>
        <v>2011</v>
      </c>
      <c r="F142" s="1">
        <v>0</v>
      </c>
      <c r="G142" s="1" t="s">
        <v>14</v>
      </c>
      <c r="H142" s="1" t="s">
        <v>243</v>
      </c>
      <c r="I142" s="1" t="s">
        <v>17</v>
      </c>
      <c r="J142" s="4"/>
      <c r="K142" s="3" t="s">
        <v>244</v>
      </c>
      <c r="L142" s="1">
        <v>2011</v>
      </c>
      <c r="M142" s="1" t="s">
        <v>18</v>
      </c>
      <c r="N142" s="1" t="s">
        <v>23</v>
      </c>
    </row>
    <row r="143" spans="1:13" ht="72">
      <c r="A143" s="1" t="str">
        <f t="shared" si="6"/>
        <v>2023-04-12</v>
      </c>
      <c r="B143" s="1" t="str">
        <f>"1400"</f>
        <v>1400</v>
      </c>
      <c r="C143" s="2" t="s">
        <v>125</v>
      </c>
      <c r="E143" s="1" t="str">
        <f>"04"</f>
        <v>04</v>
      </c>
      <c r="F143" s="1">
        <v>142</v>
      </c>
      <c r="G143" s="1" t="s">
        <v>14</v>
      </c>
      <c r="H143" s="1" t="s">
        <v>86</v>
      </c>
      <c r="I143" s="1" t="s">
        <v>17</v>
      </c>
      <c r="J143" s="4"/>
      <c r="K143" s="3" t="s">
        <v>245</v>
      </c>
      <c r="L143" s="1">
        <v>2022</v>
      </c>
      <c r="M143" s="1" t="s">
        <v>127</v>
      </c>
    </row>
    <row r="144" spans="1:13" ht="72">
      <c r="A144" s="1" t="str">
        <f t="shared" si="6"/>
        <v>2023-04-12</v>
      </c>
      <c r="B144" s="1" t="str">
        <f>"1430"</f>
        <v>1430</v>
      </c>
      <c r="C144" s="2" t="s">
        <v>128</v>
      </c>
      <c r="D144" s="2" t="s">
        <v>247</v>
      </c>
      <c r="E144" s="1" t="str">
        <f>"02"</f>
        <v>02</v>
      </c>
      <c r="F144" s="1">
        <v>54</v>
      </c>
      <c r="G144" s="1" t="s">
        <v>14</v>
      </c>
      <c r="H144" s="1" t="s">
        <v>158</v>
      </c>
      <c r="I144" s="1" t="s">
        <v>17</v>
      </c>
      <c r="J144" s="4"/>
      <c r="K144" s="3" t="s">
        <v>246</v>
      </c>
      <c r="L144" s="1">
        <v>0</v>
      </c>
      <c r="M144" s="1" t="s">
        <v>18</v>
      </c>
    </row>
    <row r="145" spans="1:13" ht="57.75">
      <c r="A145" s="1" t="str">
        <f t="shared" si="6"/>
        <v>2023-04-12</v>
      </c>
      <c r="B145" s="1" t="str">
        <f>"1500"</f>
        <v>1500</v>
      </c>
      <c r="C145" s="2" t="s">
        <v>49</v>
      </c>
      <c r="D145" s="2" t="s">
        <v>249</v>
      </c>
      <c r="E145" s="1" t="str">
        <f>"03"</f>
        <v>03</v>
      </c>
      <c r="F145" s="1">
        <v>2</v>
      </c>
      <c r="G145" s="1" t="s">
        <v>20</v>
      </c>
      <c r="H145" s="1" t="s">
        <v>86</v>
      </c>
      <c r="I145" s="1" t="s">
        <v>17</v>
      </c>
      <c r="J145" s="4"/>
      <c r="K145" s="3" t="s">
        <v>248</v>
      </c>
      <c r="L145" s="1">
        <v>2015</v>
      </c>
      <c r="M145" s="1" t="s">
        <v>18</v>
      </c>
    </row>
    <row r="146" spans="1:13" ht="28.5">
      <c r="A146" s="1" t="str">
        <f t="shared" si="6"/>
        <v>2023-04-12</v>
      </c>
      <c r="B146" s="1" t="str">
        <f>"1525"</f>
        <v>1525</v>
      </c>
      <c r="C146" s="2" t="s">
        <v>133</v>
      </c>
      <c r="D146" s="2" t="s">
        <v>250</v>
      </c>
      <c r="E146" s="1" t="str">
        <f>"3"</f>
        <v>3</v>
      </c>
      <c r="F146" s="1">
        <v>7</v>
      </c>
      <c r="G146" s="1" t="s">
        <v>20</v>
      </c>
      <c r="J146" s="4"/>
      <c r="K146" s="3" t="s">
        <v>457</v>
      </c>
      <c r="L146" s="1">
        <v>0</v>
      </c>
      <c r="M146" s="1" t="s">
        <v>99</v>
      </c>
    </row>
    <row r="147" spans="1:13" ht="72">
      <c r="A147" s="1" t="str">
        <f t="shared" si="6"/>
        <v>2023-04-12</v>
      </c>
      <c r="B147" s="1" t="str">
        <f>"1540"</f>
        <v>1540</v>
      </c>
      <c r="C147" s="2" t="s">
        <v>29</v>
      </c>
      <c r="D147" s="2" t="s">
        <v>165</v>
      </c>
      <c r="E147" s="1" t="str">
        <f>"01"</f>
        <v>01</v>
      </c>
      <c r="F147" s="1">
        <v>8</v>
      </c>
      <c r="G147" s="1" t="s">
        <v>20</v>
      </c>
      <c r="I147" s="1" t="s">
        <v>17</v>
      </c>
      <c r="J147" s="4"/>
      <c r="K147" s="3" t="s">
        <v>164</v>
      </c>
      <c r="L147" s="1">
        <v>2016</v>
      </c>
      <c r="M147" s="1" t="s">
        <v>18</v>
      </c>
    </row>
    <row r="148" spans="1:13" ht="57.75">
      <c r="A148" s="1" t="str">
        <f t="shared" si="6"/>
        <v>2023-04-12</v>
      </c>
      <c r="B148" s="1" t="str">
        <f>"1555"</f>
        <v>1555</v>
      </c>
      <c r="C148" s="2" t="s">
        <v>431</v>
      </c>
      <c r="D148" s="2" t="s">
        <v>455</v>
      </c>
      <c r="E148" s="1" t="str">
        <f>"01"</f>
        <v>01</v>
      </c>
      <c r="F148" s="1">
        <v>8</v>
      </c>
      <c r="J148" s="4"/>
      <c r="K148" s="3" t="s">
        <v>456</v>
      </c>
      <c r="L148" s="1">
        <v>2021</v>
      </c>
      <c r="M148" s="1" t="s">
        <v>28</v>
      </c>
    </row>
    <row r="149" spans="1:14" ht="28.5">
      <c r="A149" s="1" t="str">
        <f t="shared" si="6"/>
        <v>2023-04-12</v>
      </c>
      <c r="B149" s="1" t="str">
        <f>"1600"</f>
        <v>1600</v>
      </c>
      <c r="C149" s="2" t="s">
        <v>135</v>
      </c>
      <c r="D149" s="2" t="s">
        <v>435</v>
      </c>
      <c r="E149" s="1" t="str">
        <f>"01"</f>
        <v>01</v>
      </c>
      <c r="F149" s="1">
        <v>8</v>
      </c>
      <c r="G149" s="1" t="s">
        <v>14</v>
      </c>
      <c r="H149" s="1" t="s">
        <v>86</v>
      </c>
      <c r="I149" s="1" t="s">
        <v>17</v>
      </c>
      <c r="J149" s="4"/>
      <c r="K149" s="3" t="s">
        <v>251</v>
      </c>
      <c r="L149" s="1">
        <v>2017</v>
      </c>
      <c r="M149" s="1" t="s">
        <v>18</v>
      </c>
      <c r="N149" s="1" t="s">
        <v>23</v>
      </c>
    </row>
    <row r="150" spans="1:14" ht="72">
      <c r="A150" s="1" t="str">
        <f t="shared" si="6"/>
        <v>2023-04-12</v>
      </c>
      <c r="B150" s="1" t="str">
        <f>"1630"</f>
        <v>1630</v>
      </c>
      <c r="C150" s="2" t="s">
        <v>194</v>
      </c>
      <c r="D150" s="2" t="s">
        <v>253</v>
      </c>
      <c r="E150" s="1" t="str">
        <f>"01"</f>
        <v>01</v>
      </c>
      <c r="F150" s="1">
        <v>7</v>
      </c>
      <c r="G150" s="1" t="s">
        <v>14</v>
      </c>
      <c r="I150" s="1" t="s">
        <v>17</v>
      </c>
      <c r="J150" s="4"/>
      <c r="K150" s="3" t="s">
        <v>252</v>
      </c>
      <c r="L150" s="1">
        <v>1985</v>
      </c>
      <c r="M150" s="1" t="s">
        <v>48</v>
      </c>
      <c r="N150" s="1" t="s">
        <v>23</v>
      </c>
    </row>
    <row r="151" spans="1:13" ht="72">
      <c r="A151" s="1" t="str">
        <f t="shared" si="6"/>
        <v>2023-04-12</v>
      </c>
      <c r="B151" s="1" t="str">
        <f>"1700"</f>
        <v>1700</v>
      </c>
      <c r="C151" s="2" t="s">
        <v>254</v>
      </c>
      <c r="D151" s="2" t="s">
        <v>256</v>
      </c>
      <c r="E151" s="1" t="str">
        <f>"2019"</f>
        <v>2019</v>
      </c>
      <c r="F151" s="1">
        <v>2</v>
      </c>
      <c r="G151" s="1" t="s">
        <v>14</v>
      </c>
      <c r="I151" s="1" t="s">
        <v>17</v>
      </c>
      <c r="J151" s="4"/>
      <c r="K151" s="3" t="s">
        <v>255</v>
      </c>
      <c r="L151" s="1">
        <v>2019</v>
      </c>
      <c r="M151" s="1" t="s">
        <v>18</v>
      </c>
    </row>
    <row r="152" spans="1:13" ht="72">
      <c r="A152" s="1" t="str">
        <f t="shared" si="6"/>
        <v>2023-04-12</v>
      </c>
      <c r="B152" s="1" t="str">
        <f>"1715"</f>
        <v>1715</v>
      </c>
      <c r="C152" s="2" t="s">
        <v>254</v>
      </c>
      <c r="D152" s="2" t="s">
        <v>258</v>
      </c>
      <c r="E152" s="1" t="str">
        <f>"2019"</f>
        <v>2019</v>
      </c>
      <c r="F152" s="1">
        <v>3</v>
      </c>
      <c r="G152" s="1" t="s">
        <v>14</v>
      </c>
      <c r="I152" s="1" t="s">
        <v>17</v>
      </c>
      <c r="J152" s="4"/>
      <c r="K152" s="3" t="s">
        <v>257</v>
      </c>
      <c r="L152" s="1">
        <v>2019</v>
      </c>
      <c r="M152" s="1" t="s">
        <v>18</v>
      </c>
    </row>
    <row r="153" spans="1:13" ht="57.75">
      <c r="A153" s="1" t="str">
        <f t="shared" si="6"/>
        <v>2023-04-12</v>
      </c>
      <c r="B153" s="1" t="str">
        <f>"1730"</f>
        <v>1730</v>
      </c>
      <c r="C153" s="2" t="s">
        <v>259</v>
      </c>
      <c r="E153" s="1" t="str">
        <f>"2021"</f>
        <v>2021</v>
      </c>
      <c r="F153" s="1">
        <v>83</v>
      </c>
      <c r="G153" s="1" t="s">
        <v>58</v>
      </c>
      <c r="J153" s="4"/>
      <c r="K153" s="3" t="s">
        <v>260</v>
      </c>
      <c r="L153" s="1">
        <v>2021</v>
      </c>
      <c r="M153" s="1" t="s">
        <v>127</v>
      </c>
    </row>
    <row r="154" spans="1:13" ht="57.75">
      <c r="A154" s="1" t="str">
        <f t="shared" si="6"/>
        <v>2023-04-12</v>
      </c>
      <c r="B154" s="1" t="str">
        <f>"1800"</f>
        <v>1800</v>
      </c>
      <c r="C154" s="2" t="s">
        <v>146</v>
      </c>
      <c r="D154" s="2" t="s">
        <v>261</v>
      </c>
      <c r="E154" s="1" t="str">
        <f>"2022"</f>
        <v>2022</v>
      </c>
      <c r="F154" s="1">
        <v>2</v>
      </c>
      <c r="G154" s="1" t="s">
        <v>14</v>
      </c>
      <c r="I154" s="1" t="s">
        <v>17</v>
      </c>
      <c r="J154" s="4"/>
      <c r="K154" s="3" t="s">
        <v>147</v>
      </c>
      <c r="L154" s="1">
        <v>2022</v>
      </c>
      <c r="M154" s="1" t="s">
        <v>18</v>
      </c>
    </row>
    <row r="155" spans="1:13" ht="57.75">
      <c r="A155" s="1" t="str">
        <f t="shared" si="6"/>
        <v>2023-04-12</v>
      </c>
      <c r="B155" s="1" t="str">
        <f>"1830"</f>
        <v>1830</v>
      </c>
      <c r="C155" s="2" t="s">
        <v>83</v>
      </c>
      <c r="E155" s="1" t="str">
        <f>"2023"</f>
        <v>2023</v>
      </c>
      <c r="F155" s="1">
        <v>67</v>
      </c>
      <c r="G155" s="1" t="s">
        <v>58</v>
      </c>
      <c r="J155" s="4"/>
      <c r="K155" s="3" t="s">
        <v>84</v>
      </c>
      <c r="L155" s="1">
        <v>2023</v>
      </c>
      <c r="M155" s="1" t="s">
        <v>18</v>
      </c>
    </row>
    <row r="156" spans="1:13" ht="28.5">
      <c r="A156" s="1" t="str">
        <f t="shared" si="6"/>
        <v>2023-04-12</v>
      </c>
      <c r="B156" s="1" t="str">
        <f>"1840"</f>
        <v>1840</v>
      </c>
      <c r="C156" s="2" t="s">
        <v>262</v>
      </c>
      <c r="D156" s="2" t="s">
        <v>264</v>
      </c>
      <c r="E156" s="1" t="str">
        <f>"2023"</f>
        <v>2023</v>
      </c>
      <c r="F156" s="1">
        <v>1</v>
      </c>
      <c r="G156" s="1" t="s">
        <v>20</v>
      </c>
      <c r="I156" s="1" t="s">
        <v>17</v>
      </c>
      <c r="J156" s="4"/>
      <c r="K156" s="3" t="s">
        <v>263</v>
      </c>
      <c r="L156" s="1">
        <v>2023</v>
      </c>
      <c r="M156" s="1" t="s">
        <v>18</v>
      </c>
    </row>
    <row r="157" spans="1:14" ht="72">
      <c r="A157" s="7" t="str">
        <f t="shared" si="6"/>
        <v>2023-04-12</v>
      </c>
      <c r="B157" s="7" t="str">
        <f>"1845"</f>
        <v>1845</v>
      </c>
      <c r="C157" s="8" t="s">
        <v>425</v>
      </c>
      <c r="D157" s="8" t="s">
        <v>454</v>
      </c>
      <c r="E157" s="7" t="str">
        <f>"01"</f>
        <v>01</v>
      </c>
      <c r="F157" s="7">
        <v>3</v>
      </c>
      <c r="G157" s="7" t="s">
        <v>14</v>
      </c>
      <c r="H157" s="7"/>
      <c r="I157" s="7"/>
      <c r="J157" s="5" t="s">
        <v>474</v>
      </c>
      <c r="K157" s="6" t="s">
        <v>453</v>
      </c>
      <c r="L157" s="7">
        <v>2016</v>
      </c>
      <c r="M157" s="7" t="s">
        <v>28</v>
      </c>
      <c r="N157" s="7" t="s">
        <v>23</v>
      </c>
    </row>
    <row r="158" spans="1:14" ht="72">
      <c r="A158" s="7" t="str">
        <f t="shared" si="6"/>
        <v>2023-04-12</v>
      </c>
      <c r="B158" s="7" t="str">
        <f>"1940"</f>
        <v>1940</v>
      </c>
      <c r="C158" s="8" t="s">
        <v>265</v>
      </c>
      <c r="D158" s="8" t="s">
        <v>267</v>
      </c>
      <c r="E158" s="7" t="str">
        <f>"11"</f>
        <v>11</v>
      </c>
      <c r="F158" s="7">
        <v>6</v>
      </c>
      <c r="G158" s="7" t="s">
        <v>14</v>
      </c>
      <c r="H158" s="7" t="s">
        <v>86</v>
      </c>
      <c r="I158" s="7" t="s">
        <v>17</v>
      </c>
      <c r="J158" s="5" t="s">
        <v>475</v>
      </c>
      <c r="K158" s="6" t="s">
        <v>266</v>
      </c>
      <c r="L158" s="7">
        <v>2019</v>
      </c>
      <c r="M158" s="7" t="s">
        <v>18</v>
      </c>
      <c r="N158" s="7" t="s">
        <v>23</v>
      </c>
    </row>
    <row r="159" spans="1:14" ht="57.75">
      <c r="A159" s="7" t="str">
        <f t="shared" si="6"/>
        <v>2023-04-12</v>
      </c>
      <c r="B159" s="7" t="str">
        <f>"2030"</f>
        <v>2030</v>
      </c>
      <c r="C159" s="8" t="s">
        <v>268</v>
      </c>
      <c r="D159" s="8"/>
      <c r="E159" s="7" t="str">
        <f>"2023"</f>
        <v>2023</v>
      </c>
      <c r="F159" s="7">
        <v>5</v>
      </c>
      <c r="G159" s="7" t="s">
        <v>58</v>
      </c>
      <c r="H159" s="7"/>
      <c r="I159" s="7"/>
      <c r="J159" s="5" t="s">
        <v>482</v>
      </c>
      <c r="K159" s="6" t="s">
        <v>269</v>
      </c>
      <c r="L159" s="7">
        <v>2023</v>
      </c>
      <c r="M159" s="7" t="s">
        <v>18</v>
      </c>
      <c r="N159" s="7"/>
    </row>
    <row r="160" spans="1:14" ht="72">
      <c r="A160" s="7" t="str">
        <f t="shared" si="6"/>
        <v>2023-04-12</v>
      </c>
      <c r="B160" s="7" t="str">
        <f>"2125"</f>
        <v>2125</v>
      </c>
      <c r="C160" s="8" t="s">
        <v>270</v>
      </c>
      <c r="D160" s="8"/>
      <c r="E160" s="7" t="str">
        <f>" "</f>
        <v> </v>
      </c>
      <c r="F160" s="7">
        <v>0</v>
      </c>
      <c r="G160" s="7" t="s">
        <v>14</v>
      </c>
      <c r="H160" s="7" t="s">
        <v>86</v>
      </c>
      <c r="I160" s="7" t="s">
        <v>17</v>
      </c>
      <c r="J160" s="5" t="s">
        <v>476</v>
      </c>
      <c r="K160" s="6" t="s">
        <v>271</v>
      </c>
      <c r="L160" s="7">
        <v>2020</v>
      </c>
      <c r="M160" s="7" t="s">
        <v>35</v>
      </c>
      <c r="N160" s="7"/>
    </row>
    <row r="161" spans="1:13" ht="43.5">
      <c r="A161" s="1" t="str">
        <f t="shared" si="6"/>
        <v>2023-04-12</v>
      </c>
      <c r="B161" s="1" t="str">
        <f>"2310"</f>
        <v>2310</v>
      </c>
      <c r="C161" s="2" t="s">
        <v>272</v>
      </c>
      <c r="D161" s="2" t="s">
        <v>274</v>
      </c>
      <c r="E161" s="1" t="str">
        <f>"01"</f>
        <v>01</v>
      </c>
      <c r="F161" s="1">
        <v>0</v>
      </c>
      <c r="G161" s="1" t="s">
        <v>14</v>
      </c>
      <c r="I161" s="1" t="s">
        <v>17</v>
      </c>
      <c r="J161" s="4"/>
      <c r="K161" s="3" t="s">
        <v>273</v>
      </c>
      <c r="L161" s="1">
        <v>2015</v>
      </c>
      <c r="M161" s="1" t="s">
        <v>18</v>
      </c>
    </row>
    <row r="162" spans="1:13" ht="57.75">
      <c r="A162" s="1" t="str">
        <f t="shared" si="6"/>
        <v>2023-04-12</v>
      </c>
      <c r="B162" s="1" t="str">
        <f>"2350"</f>
        <v>2350</v>
      </c>
      <c r="C162" s="2" t="s">
        <v>181</v>
      </c>
      <c r="E162" s="1" t="str">
        <f>" "</f>
        <v> </v>
      </c>
      <c r="F162" s="1">
        <v>0</v>
      </c>
      <c r="G162" s="1" t="s">
        <v>14</v>
      </c>
      <c r="I162" s="1" t="s">
        <v>17</v>
      </c>
      <c r="J162" s="4"/>
      <c r="K162" s="3" t="s">
        <v>182</v>
      </c>
      <c r="L162" s="1">
        <v>2021</v>
      </c>
      <c r="M162" s="1" t="s">
        <v>18</v>
      </c>
    </row>
    <row r="163" spans="1:13" ht="43.5">
      <c r="A163" s="1" t="str">
        <f t="shared" si="6"/>
        <v>2023-04-12</v>
      </c>
      <c r="B163" s="1" t="str">
        <f>"2400"</f>
        <v>2400</v>
      </c>
      <c r="C163" s="2" t="s">
        <v>13</v>
      </c>
      <c r="E163" s="1" t="str">
        <f aca="true" t="shared" si="7" ref="E163:E168">"03"</f>
        <v>03</v>
      </c>
      <c r="F163" s="1">
        <v>4</v>
      </c>
      <c r="G163" s="1" t="s">
        <v>14</v>
      </c>
      <c r="H163" s="1" t="s">
        <v>100</v>
      </c>
      <c r="I163" s="1" t="s">
        <v>17</v>
      </c>
      <c r="J163" s="4"/>
      <c r="K163" s="3" t="s">
        <v>101</v>
      </c>
      <c r="L163" s="1">
        <v>2012</v>
      </c>
      <c r="M163" s="1" t="s">
        <v>18</v>
      </c>
    </row>
    <row r="164" spans="1:13" ht="43.5">
      <c r="A164" s="1" t="str">
        <f t="shared" si="6"/>
        <v>2023-04-12</v>
      </c>
      <c r="B164" s="1" t="str">
        <f>"2500"</f>
        <v>2500</v>
      </c>
      <c r="C164" s="2" t="s">
        <v>13</v>
      </c>
      <c r="E164" s="1" t="str">
        <f t="shared" si="7"/>
        <v>03</v>
      </c>
      <c r="F164" s="1">
        <v>4</v>
      </c>
      <c r="G164" s="1" t="s">
        <v>14</v>
      </c>
      <c r="H164" s="1" t="s">
        <v>100</v>
      </c>
      <c r="I164" s="1" t="s">
        <v>17</v>
      </c>
      <c r="J164" s="4"/>
      <c r="K164" s="3" t="s">
        <v>101</v>
      </c>
      <c r="L164" s="1">
        <v>2012</v>
      </c>
      <c r="M164" s="1" t="s">
        <v>18</v>
      </c>
    </row>
    <row r="165" spans="1:13" ht="43.5">
      <c r="A165" s="1" t="str">
        <f t="shared" si="6"/>
        <v>2023-04-12</v>
      </c>
      <c r="B165" s="1" t="str">
        <f>"2600"</f>
        <v>2600</v>
      </c>
      <c r="C165" s="2" t="s">
        <v>13</v>
      </c>
      <c r="E165" s="1" t="str">
        <f t="shared" si="7"/>
        <v>03</v>
      </c>
      <c r="F165" s="1">
        <v>4</v>
      </c>
      <c r="G165" s="1" t="s">
        <v>14</v>
      </c>
      <c r="H165" s="1" t="s">
        <v>100</v>
      </c>
      <c r="I165" s="1" t="s">
        <v>17</v>
      </c>
      <c r="J165" s="4"/>
      <c r="K165" s="3" t="s">
        <v>101</v>
      </c>
      <c r="L165" s="1">
        <v>2012</v>
      </c>
      <c r="M165" s="1" t="s">
        <v>18</v>
      </c>
    </row>
    <row r="166" spans="1:13" ht="43.5">
      <c r="A166" s="1" t="str">
        <f t="shared" si="6"/>
        <v>2023-04-12</v>
      </c>
      <c r="B166" s="1" t="str">
        <f>"2700"</f>
        <v>2700</v>
      </c>
      <c r="C166" s="2" t="s">
        <v>13</v>
      </c>
      <c r="E166" s="1" t="str">
        <f t="shared" si="7"/>
        <v>03</v>
      </c>
      <c r="F166" s="1">
        <v>4</v>
      </c>
      <c r="G166" s="1" t="s">
        <v>14</v>
      </c>
      <c r="H166" s="1" t="s">
        <v>100</v>
      </c>
      <c r="I166" s="1" t="s">
        <v>17</v>
      </c>
      <c r="J166" s="4"/>
      <c r="K166" s="3" t="s">
        <v>101</v>
      </c>
      <c r="L166" s="1">
        <v>2012</v>
      </c>
      <c r="M166" s="1" t="s">
        <v>18</v>
      </c>
    </row>
    <row r="167" spans="1:13" ht="43.5">
      <c r="A167" s="1" t="str">
        <f t="shared" si="6"/>
        <v>2023-04-12</v>
      </c>
      <c r="B167" s="1" t="str">
        <f>"2800"</f>
        <v>2800</v>
      </c>
      <c r="C167" s="2" t="s">
        <v>13</v>
      </c>
      <c r="E167" s="1" t="str">
        <f t="shared" si="7"/>
        <v>03</v>
      </c>
      <c r="F167" s="1">
        <v>4</v>
      </c>
      <c r="G167" s="1" t="s">
        <v>14</v>
      </c>
      <c r="H167" s="1" t="s">
        <v>100</v>
      </c>
      <c r="I167" s="1" t="s">
        <v>17</v>
      </c>
      <c r="J167" s="4"/>
      <c r="K167" s="3" t="s">
        <v>101</v>
      </c>
      <c r="L167" s="1">
        <v>2012</v>
      </c>
      <c r="M167" s="1" t="s">
        <v>18</v>
      </c>
    </row>
    <row r="168" spans="1:13" ht="43.5">
      <c r="A168" s="1" t="str">
        <f aca="true" t="shared" si="8" ref="A168:A209">"2023-04-13"</f>
        <v>2023-04-13</v>
      </c>
      <c r="B168" s="1" t="str">
        <f>"0500"</f>
        <v>0500</v>
      </c>
      <c r="C168" s="2" t="s">
        <v>13</v>
      </c>
      <c r="E168" s="1" t="str">
        <f t="shared" si="7"/>
        <v>03</v>
      </c>
      <c r="F168" s="1">
        <v>4</v>
      </c>
      <c r="G168" s="1" t="s">
        <v>14</v>
      </c>
      <c r="H168" s="1" t="s">
        <v>100</v>
      </c>
      <c r="I168" s="1" t="s">
        <v>17</v>
      </c>
      <c r="J168" s="4"/>
      <c r="K168" s="3" t="s">
        <v>101</v>
      </c>
      <c r="L168" s="1">
        <v>2012</v>
      </c>
      <c r="M168" s="1" t="s">
        <v>18</v>
      </c>
    </row>
    <row r="169" spans="1:13" ht="28.5">
      <c r="A169" s="1" t="str">
        <f t="shared" si="8"/>
        <v>2023-04-13</v>
      </c>
      <c r="B169" s="1" t="str">
        <f>"0600"</f>
        <v>0600</v>
      </c>
      <c r="C169" s="2" t="s">
        <v>19</v>
      </c>
      <c r="D169" s="2" t="s">
        <v>219</v>
      </c>
      <c r="E169" s="1" t="str">
        <f>"02"</f>
        <v>02</v>
      </c>
      <c r="F169" s="1">
        <v>11</v>
      </c>
      <c r="G169" s="1" t="s">
        <v>20</v>
      </c>
      <c r="I169" s="1" t="s">
        <v>17</v>
      </c>
      <c r="J169" s="4"/>
      <c r="K169" s="3" t="s">
        <v>21</v>
      </c>
      <c r="L169" s="1">
        <v>2019</v>
      </c>
      <c r="M169" s="1" t="s">
        <v>18</v>
      </c>
    </row>
    <row r="170" spans="1:13" ht="28.5">
      <c r="A170" s="1" t="str">
        <f t="shared" si="8"/>
        <v>2023-04-13</v>
      </c>
      <c r="B170" s="1" t="str">
        <f>"0625"</f>
        <v>0625</v>
      </c>
      <c r="C170" s="2" t="s">
        <v>19</v>
      </c>
      <c r="D170" s="2" t="s">
        <v>275</v>
      </c>
      <c r="E170" s="1" t="str">
        <f>"02"</f>
        <v>02</v>
      </c>
      <c r="F170" s="1">
        <v>13</v>
      </c>
      <c r="G170" s="1" t="s">
        <v>20</v>
      </c>
      <c r="I170" s="1" t="s">
        <v>17</v>
      </c>
      <c r="J170" s="4"/>
      <c r="K170" s="3" t="s">
        <v>21</v>
      </c>
      <c r="L170" s="1">
        <v>2019</v>
      </c>
      <c r="M170" s="1" t="s">
        <v>18</v>
      </c>
    </row>
    <row r="171" spans="1:13" ht="57.75">
      <c r="A171" s="1" t="str">
        <f t="shared" si="8"/>
        <v>2023-04-13</v>
      </c>
      <c r="B171" s="1" t="str">
        <f>"0650"</f>
        <v>0650</v>
      </c>
      <c r="C171" s="2" t="s">
        <v>25</v>
      </c>
      <c r="D171" s="2" t="s">
        <v>277</v>
      </c>
      <c r="E171" s="1" t="str">
        <f>"02"</f>
        <v>02</v>
      </c>
      <c r="F171" s="1">
        <v>13</v>
      </c>
      <c r="G171" s="1" t="s">
        <v>20</v>
      </c>
      <c r="I171" s="1" t="s">
        <v>17</v>
      </c>
      <c r="J171" s="4"/>
      <c r="K171" s="3" t="s">
        <v>276</v>
      </c>
      <c r="L171" s="1">
        <v>2018</v>
      </c>
      <c r="M171" s="1" t="s">
        <v>28</v>
      </c>
    </row>
    <row r="172" spans="1:13" ht="72">
      <c r="A172" s="1" t="str">
        <f t="shared" si="8"/>
        <v>2023-04-13</v>
      </c>
      <c r="B172" s="1" t="str">
        <f>"0715"</f>
        <v>0715</v>
      </c>
      <c r="C172" s="2" t="s">
        <v>222</v>
      </c>
      <c r="D172" s="2" t="s">
        <v>279</v>
      </c>
      <c r="E172" s="1" t="str">
        <f>"02"</f>
        <v>02</v>
      </c>
      <c r="F172" s="1">
        <v>2</v>
      </c>
      <c r="G172" s="1" t="s">
        <v>20</v>
      </c>
      <c r="I172" s="1" t="s">
        <v>17</v>
      </c>
      <c r="J172" s="4"/>
      <c r="K172" s="3" t="s">
        <v>278</v>
      </c>
      <c r="L172" s="1">
        <v>2018</v>
      </c>
      <c r="M172" s="1" t="s">
        <v>18</v>
      </c>
    </row>
    <row r="173" spans="1:13" ht="43.5">
      <c r="A173" s="1" t="str">
        <f t="shared" si="8"/>
        <v>2023-04-13</v>
      </c>
      <c r="B173" s="1" t="str">
        <f>"0730"</f>
        <v>0730</v>
      </c>
      <c r="C173" s="2" t="s">
        <v>32</v>
      </c>
      <c r="D173" s="2" t="s">
        <v>281</v>
      </c>
      <c r="E173" s="1" t="str">
        <f>"01"</f>
        <v>01</v>
      </c>
      <c r="F173" s="1">
        <v>6</v>
      </c>
      <c r="G173" s="1" t="s">
        <v>20</v>
      </c>
      <c r="I173" s="1" t="s">
        <v>17</v>
      </c>
      <c r="J173" s="4"/>
      <c r="K173" s="3" t="s">
        <v>280</v>
      </c>
      <c r="L173" s="1">
        <v>2009</v>
      </c>
      <c r="M173" s="1" t="s">
        <v>35</v>
      </c>
    </row>
    <row r="174" spans="1:13" ht="57.75">
      <c r="A174" s="1" t="str">
        <f t="shared" si="8"/>
        <v>2023-04-13</v>
      </c>
      <c r="B174" s="1" t="str">
        <f>"0755"</f>
        <v>0755</v>
      </c>
      <c r="C174" s="2" t="s">
        <v>36</v>
      </c>
      <c r="D174" s="2" t="s">
        <v>283</v>
      </c>
      <c r="E174" s="1" t="str">
        <f>"02"</f>
        <v>02</v>
      </c>
      <c r="F174" s="1">
        <v>12</v>
      </c>
      <c r="G174" s="1" t="s">
        <v>20</v>
      </c>
      <c r="I174" s="1" t="s">
        <v>17</v>
      </c>
      <c r="J174" s="4"/>
      <c r="K174" s="3" t="s">
        <v>282</v>
      </c>
      <c r="L174" s="1">
        <v>2020</v>
      </c>
      <c r="M174" s="1" t="s">
        <v>28</v>
      </c>
    </row>
    <row r="175" spans="1:13" ht="57.75">
      <c r="A175" s="1" t="str">
        <f t="shared" si="8"/>
        <v>2023-04-13</v>
      </c>
      <c r="B175" s="1" t="str">
        <f>"0805"</f>
        <v>0805</v>
      </c>
      <c r="C175" s="2" t="s">
        <v>39</v>
      </c>
      <c r="D175" s="2" t="s">
        <v>285</v>
      </c>
      <c r="E175" s="1" t="str">
        <f>"01"</f>
        <v>01</v>
      </c>
      <c r="F175" s="1">
        <v>36</v>
      </c>
      <c r="G175" s="1" t="s">
        <v>20</v>
      </c>
      <c r="I175" s="1" t="s">
        <v>17</v>
      </c>
      <c r="J175" s="4"/>
      <c r="K175" s="3" t="s">
        <v>284</v>
      </c>
      <c r="L175" s="1">
        <v>2020</v>
      </c>
      <c r="M175" s="1" t="s">
        <v>28</v>
      </c>
    </row>
    <row r="176" spans="1:13" ht="72">
      <c r="A176" s="1" t="str">
        <f t="shared" si="8"/>
        <v>2023-04-13</v>
      </c>
      <c r="B176" s="1" t="str">
        <f>"0815"</f>
        <v>0815</v>
      </c>
      <c r="C176" s="2" t="s">
        <v>42</v>
      </c>
      <c r="D176" s="2" t="s">
        <v>287</v>
      </c>
      <c r="E176" s="1" t="str">
        <f>"02"</f>
        <v>02</v>
      </c>
      <c r="F176" s="1">
        <v>6</v>
      </c>
      <c r="G176" s="1" t="s">
        <v>20</v>
      </c>
      <c r="I176" s="1" t="s">
        <v>17</v>
      </c>
      <c r="J176" s="4"/>
      <c r="K176" s="3" t="s">
        <v>286</v>
      </c>
      <c r="L176" s="1">
        <v>2021</v>
      </c>
      <c r="M176" s="1" t="s">
        <v>45</v>
      </c>
    </row>
    <row r="177" spans="1:14" ht="57.75">
      <c r="A177" s="1" t="str">
        <f t="shared" si="8"/>
        <v>2023-04-13</v>
      </c>
      <c r="B177" s="1" t="str">
        <f>"0820"</f>
        <v>0820</v>
      </c>
      <c r="C177" s="2" t="s">
        <v>46</v>
      </c>
      <c r="D177" s="2" t="s">
        <v>289</v>
      </c>
      <c r="E177" s="1" t="str">
        <f>"01"</f>
        <v>01</v>
      </c>
      <c r="F177" s="1">
        <v>3</v>
      </c>
      <c r="G177" s="1" t="s">
        <v>14</v>
      </c>
      <c r="I177" s="1" t="s">
        <v>17</v>
      </c>
      <c r="J177" s="4"/>
      <c r="K177" s="3" t="s">
        <v>288</v>
      </c>
      <c r="L177" s="1">
        <v>1985</v>
      </c>
      <c r="M177" s="1" t="s">
        <v>48</v>
      </c>
      <c r="N177" s="1" t="s">
        <v>23</v>
      </c>
    </row>
    <row r="178" spans="1:13" ht="57.75">
      <c r="A178" s="1" t="str">
        <f t="shared" si="8"/>
        <v>2023-04-13</v>
      </c>
      <c r="B178" s="1" t="str">
        <f>"0845"</f>
        <v>0845</v>
      </c>
      <c r="C178" s="2" t="s">
        <v>49</v>
      </c>
      <c r="D178" s="2" t="s">
        <v>249</v>
      </c>
      <c r="E178" s="1" t="str">
        <f>"03"</f>
        <v>03</v>
      </c>
      <c r="F178" s="1">
        <v>2</v>
      </c>
      <c r="G178" s="1" t="s">
        <v>20</v>
      </c>
      <c r="H178" s="1" t="s">
        <v>86</v>
      </c>
      <c r="I178" s="1" t="s">
        <v>17</v>
      </c>
      <c r="J178" s="4"/>
      <c r="K178" s="3" t="s">
        <v>248</v>
      </c>
      <c r="L178" s="1">
        <v>2015</v>
      </c>
      <c r="M178" s="1" t="s">
        <v>18</v>
      </c>
    </row>
    <row r="179" spans="1:13" ht="57.75">
      <c r="A179" s="1" t="str">
        <f t="shared" si="8"/>
        <v>2023-04-13</v>
      </c>
      <c r="B179" s="1" t="str">
        <f>"0910"</f>
        <v>0910</v>
      </c>
      <c r="C179" s="2" t="s">
        <v>52</v>
      </c>
      <c r="D179" s="2" t="s">
        <v>436</v>
      </c>
      <c r="E179" s="1" t="str">
        <f>"05"</f>
        <v>05</v>
      </c>
      <c r="F179" s="1">
        <v>10</v>
      </c>
      <c r="G179" s="1" t="s">
        <v>20</v>
      </c>
      <c r="I179" s="1" t="s">
        <v>17</v>
      </c>
      <c r="J179" s="4"/>
      <c r="K179" s="3" t="s">
        <v>290</v>
      </c>
      <c r="L179" s="1">
        <v>2021</v>
      </c>
      <c r="M179" s="1" t="s">
        <v>28</v>
      </c>
    </row>
    <row r="180" spans="1:13" ht="57.75">
      <c r="A180" s="1" t="str">
        <f t="shared" si="8"/>
        <v>2023-04-13</v>
      </c>
      <c r="B180" s="1" t="str">
        <f>"0935"</f>
        <v>0935</v>
      </c>
      <c r="C180" s="2" t="s">
        <v>52</v>
      </c>
      <c r="D180" s="2" t="s">
        <v>292</v>
      </c>
      <c r="E180" s="1" t="str">
        <f>"05"</f>
        <v>05</v>
      </c>
      <c r="F180" s="1">
        <v>11</v>
      </c>
      <c r="G180" s="1" t="s">
        <v>20</v>
      </c>
      <c r="I180" s="1" t="s">
        <v>17</v>
      </c>
      <c r="J180" s="4"/>
      <c r="K180" s="3" t="s">
        <v>291</v>
      </c>
      <c r="L180" s="1">
        <v>2021</v>
      </c>
      <c r="M180" s="1" t="s">
        <v>28</v>
      </c>
    </row>
    <row r="181" spans="1:14" ht="72">
      <c r="A181" s="1" t="str">
        <f t="shared" si="8"/>
        <v>2023-04-13</v>
      </c>
      <c r="B181" s="1" t="str">
        <f>"1000"</f>
        <v>1000</v>
      </c>
      <c r="C181" s="2" t="s">
        <v>425</v>
      </c>
      <c r="D181" s="2" t="s">
        <v>454</v>
      </c>
      <c r="E181" s="1" t="str">
        <f>"01"</f>
        <v>01</v>
      </c>
      <c r="F181" s="1">
        <v>3</v>
      </c>
      <c r="G181" s="1" t="s">
        <v>14</v>
      </c>
      <c r="I181" s="1" t="s">
        <v>17</v>
      </c>
      <c r="J181" s="4"/>
      <c r="K181" s="3" t="s">
        <v>453</v>
      </c>
      <c r="L181" s="1">
        <v>2016</v>
      </c>
      <c r="M181" s="1" t="s">
        <v>28</v>
      </c>
      <c r="N181" s="1" t="s">
        <v>23</v>
      </c>
    </row>
    <row r="182" spans="1:13" ht="43.5">
      <c r="A182" s="1" t="str">
        <f t="shared" si="8"/>
        <v>2023-04-13</v>
      </c>
      <c r="B182" s="1" t="str">
        <f>"1055"</f>
        <v>1055</v>
      </c>
      <c r="C182" s="2" t="s">
        <v>178</v>
      </c>
      <c r="D182" s="2" t="s">
        <v>294</v>
      </c>
      <c r="E182" s="1" t="str">
        <f>"01"</f>
        <v>01</v>
      </c>
      <c r="F182" s="1">
        <v>18</v>
      </c>
      <c r="G182" s="1" t="s">
        <v>14</v>
      </c>
      <c r="J182" s="4"/>
      <c r="K182" s="3" t="s">
        <v>293</v>
      </c>
      <c r="L182" s="1">
        <v>2019</v>
      </c>
      <c r="M182" s="1" t="s">
        <v>127</v>
      </c>
    </row>
    <row r="183" spans="1:14" ht="72">
      <c r="A183" s="1" t="str">
        <f t="shared" si="8"/>
        <v>2023-04-13</v>
      </c>
      <c r="B183" s="1" t="str">
        <f>"1100"</f>
        <v>1100</v>
      </c>
      <c r="C183" s="2" t="s">
        <v>265</v>
      </c>
      <c r="D183" s="2" t="s">
        <v>267</v>
      </c>
      <c r="E183" s="1" t="str">
        <f>"11"</f>
        <v>11</v>
      </c>
      <c r="F183" s="1">
        <v>6</v>
      </c>
      <c r="G183" s="1" t="s">
        <v>14</v>
      </c>
      <c r="H183" s="1" t="s">
        <v>86</v>
      </c>
      <c r="I183" s="1" t="s">
        <v>17</v>
      </c>
      <c r="J183" s="4"/>
      <c r="K183" s="3" t="s">
        <v>266</v>
      </c>
      <c r="L183" s="1">
        <v>2019</v>
      </c>
      <c r="M183" s="1" t="s">
        <v>18</v>
      </c>
      <c r="N183" s="1" t="s">
        <v>23</v>
      </c>
    </row>
    <row r="184" spans="1:13" ht="57.75">
      <c r="A184" s="1" t="str">
        <f t="shared" si="8"/>
        <v>2023-04-13</v>
      </c>
      <c r="B184" s="1" t="str">
        <f>"1155"</f>
        <v>1155</v>
      </c>
      <c r="C184" s="2" t="s">
        <v>268</v>
      </c>
      <c r="E184" s="1" t="str">
        <f>"2023"</f>
        <v>2023</v>
      </c>
      <c r="F184" s="1">
        <v>5</v>
      </c>
      <c r="G184" s="1" t="s">
        <v>58</v>
      </c>
      <c r="I184" s="1" t="s">
        <v>17</v>
      </c>
      <c r="J184" s="4"/>
      <c r="K184" s="3" t="s">
        <v>269</v>
      </c>
      <c r="L184" s="1">
        <v>2023</v>
      </c>
      <c r="M184" s="1" t="s">
        <v>18</v>
      </c>
    </row>
    <row r="185" spans="1:13" ht="57.75">
      <c r="A185" s="1" t="str">
        <f t="shared" si="8"/>
        <v>2023-04-13</v>
      </c>
      <c r="B185" s="1" t="str">
        <f>"1250"</f>
        <v>1250</v>
      </c>
      <c r="C185" s="2" t="s">
        <v>181</v>
      </c>
      <c r="E185" s="1" t="str">
        <f>" "</f>
        <v> </v>
      </c>
      <c r="F185" s="1">
        <v>0</v>
      </c>
      <c r="G185" s="1" t="s">
        <v>14</v>
      </c>
      <c r="I185" s="1" t="s">
        <v>17</v>
      </c>
      <c r="J185" s="4"/>
      <c r="K185" s="3" t="s">
        <v>182</v>
      </c>
      <c r="L185" s="1">
        <v>2021</v>
      </c>
      <c r="M185" s="1" t="s">
        <v>18</v>
      </c>
    </row>
    <row r="186" spans="1:13" ht="57.75">
      <c r="A186" s="1" t="str">
        <f t="shared" si="8"/>
        <v>2023-04-13</v>
      </c>
      <c r="B186" s="1" t="str">
        <f>"1300"</f>
        <v>1300</v>
      </c>
      <c r="C186" s="2" t="s">
        <v>295</v>
      </c>
      <c r="E186" s="1" t="str">
        <f>" "</f>
        <v> </v>
      </c>
      <c r="F186" s="1">
        <v>0</v>
      </c>
      <c r="G186" s="1" t="s">
        <v>14</v>
      </c>
      <c r="I186" s="1" t="s">
        <v>17</v>
      </c>
      <c r="J186" s="4"/>
      <c r="K186" s="3" t="s">
        <v>296</v>
      </c>
      <c r="L186" s="1">
        <v>1993</v>
      </c>
      <c r="M186" s="1" t="s">
        <v>18</v>
      </c>
    </row>
    <row r="187" spans="1:13" ht="57.75">
      <c r="A187" s="1" t="str">
        <f t="shared" si="8"/>
        <v>2023-04-13</v>
      </c>
      <c r="B187" s="1" t="str">
        <f>"1400"</f>
        <v>1400</v>
      </c>
      <c r="C187" s="2" t="s">
        <v>125</v>
      </c>
      <c r="E187" s="1" t="str">
        <f>"04"</f>
        <v>04</v>
      </c>
      <c r="F187" s="1">
        <v>143</v>
      </c>
      <c r="G187" s="1" t="s">
        <v>14</v>
      </c>
      <c r="H187" s="1" t="s">
        <v>297</v>
      </c>
      <c r="I187" s="1" t="s">
        <v>17</v>
      </c>
      <c r="J187" s="4"/>
      <c r="K187" s="3" t="s">
        <v>298</v>
      </c>
      <c r="L187" s="1">
        <v>2022</v>
      </c>
      <c r="M187" s="1" t="s">
        <v>127</v>
      </c>
    </row>
    <row r="188" spans="1:13" ht="57.75">
      <c r="A188" s="1" t="str">
        <f t="shared" si="8"/>
        <v>2023-04-13</v>
      </c>
      <c r="B188" s="1" t="str">
        <f>"1430"</f>
        <v>1430</v>
      </c>
      <c r="C188" s="2" t="s">
        <v>128</v>
      </c>
      <c r="D188" s="2" t="s">
        <v>300</v>
      </c>
      <c r="E188" s="1" t="str">
        <f>"02"</f>
        <v>02</v>
      </c>
      <c r="F188" s="1">
        <v>55</v>
      </c>
      <c r="G188" s="1" t="s">
        <v>20</v>
      </c>
      <c r="I188" s="1" t="s">
        <v>17</v>
      </c>
      <c r="J188" s="4"/>
      <c r="K188" s="3" t="s">
        <v>299</v>
      </c>
      <c r="L188" s="1">
        <v>0</v>
      </c>
      <c r="M188" s="1" t="s">
        <v>18</v>
      </c>
    </row>
    <row r="189" spans="1:13" ht="43.5">
      <c r="A189" s="1" t="str">
        <f t="shared" si="8"/>
        <v>2023-04-13</v>
      </c>
      <c r="B189" s="1" t="str">
        <f>"1500"</f>
        <v>1500</v>
      </c>
      <c r="C189" s="2" t="s">
        <v>49</v>
      </c>
      <c r="D189" s="2" t="s">
        <v>302</v>
      </c>
      <c r="E189" s="1" t="str">
        <f>"03"</f>
        <v>03</v>
      </c>
      <c r="F189" s="1">
        <v>3</v>
      </c>
      <c r="G189" s="1" t="s">
        <v>20</v>
      </c>
      <c r="I189" s="1" t="s">
        <v>17</v>
      </c>
      <c r="J189" s="4"/>
      <c r="K189" s="3" t="s">
        <v>301</v>
      </c>
      <c r="L189" s="1">
        <v>2015</v>
      </c>
      <c r="M189" s="1" t="s">
        <v>18</v>
      </c>
    </row>
    <row r="190" spans="1:13" ht="28.5">
      <c r="A190" s="1" t="str">
        <f t="shared" si="8"/>
        <v>2023-04-13</v>
      </c>
      <c r="B190" s="1" t="str">
        <f>"1525"</f>
        <v>1525</v>
      </c>
      <c r="C190" s="2" t="s">
        <v>133</v>
      </c>
      <c r="D190" s="2" t="s">
        <v>303</v>
      </c>
      <c r="E190" s="1" t="str">
        <f>"3"</f>
        <v>3</v>
      </c>
      <c r="F190" s="1">
        <v>8</v>
      </c>
      <c r="G190" s="1" t="s">
        <v>20</v>
      </c>
      <c r="J190" s="4"/>
      <c r="K190" s="3" t="s">
        <v>441</v>
      </c>
      <c r="L190" s="1">
        <v>0</v>
      </c>
      <c r="M190" s="1" t="s">
        <v>99</v>
      </c>
    </row>
    <row r="191" spans="1:13" ht="72">
      <c r="A191" s="1" t="str">
        <f t="shared" si="8"/>
        <v>2023-04-13</v>
      </c>
      <c r="B191" s="1" t="str">
        <f>"1540"</f>
        <v>1540</v>
      </c>
      <c r="C191" s="2" t="s">
        <v>222</v>
      </c>
      <c r="D191" s="2" t="s">
        <v>224</v>
      </c>
      <c r="E191" s="1" t="str">
        <f>"02"</f>
        <v>02</v>
      </c>
      <c r="F191" s="1">
        <v>1</v>
      </c>
      <c r="G191" s="1" t="s">
        <v>20</v>
      </c>
      <c r="I191" s="1" t="s">
        <v>17</v>
      </c>
      <c r="J191" s="4"/>
      <c r="K191" s="3" t="s">
        <v>223</v>
      </c>
      <c r="L191" s="1">
        <v>2018</v>
      </c>
      <c r="M191" s="1" t="s">
        <v>18</v>
      </c>
    </row>
    <row r="192" spans="1:13" ht="43.5">
      <c r="A192" s="1" t="str">
        <f t="shared" si="8"/>
        <v>2023-04-13</v>
      </c>
      <c r="B192" s="1" t="str">
        <f>"1555"</f>
        <v>1555</v>
      </c>
      <c r="C192" s="2" t="s">
        <v>423</v>
      </c>
      <c r="D192" s="2" t="s">
        <v>442</v>
      </c>
      <c r="E192" s="1" t="str">
        <f>"01"</f>
        <v>01</v>
      </c>
      <c r="F192" s="1">
        <v>1</v>
      </c>
      <c r="I192" s="1" t="s">
        <v>17</v>
      </c>
      <c r="J192" s="4"/>
      <c r="K192" s="3" t="s">
        <v>443</v>
      </c>
      <c r="L192" s="1">
        <v>2021</v>
      </c>
      <c r="M192" s="1" t="s">
        <v>28</v>
      </c>
    </row>
    <row r="193" spans="1:14" ht="28.5">
      <c r="A193" s="1" t="str">
        <f t="shared" si="8"/>
        <v>2023-04-13</v>
      </c>
      <c r="B193" s="1" t="str">
        <f>"1600"</f>
        <v>1600</v>
      </c>
      <c r="C193" s="2" t="s">
        <v>135</v>
      </c>
      <c r="D193" s="2" t="s">
        <v>305</v>
      </c>
      <c r="E193" s="1" t="str">
        <f>"01"</f>
        <v>01</v>
      </c>
      <c r="F193" s="1">
        <v>9</v>
      </c>
      <c r="G193" s="1" t="s">
        <v>14</v>
      </c>
      <c r="H193" s="1" t="s">
        <v>86</v>
      </c>
      <c r="I193" s="1" t="s">
        <v>17</v>
      </c>
      <c r="J193" s="4"/>
      <c r="K193" s="3" t="s">
        <v>304</v>
      </c>
      <c r="L193" s="1">
        <v>2017</v>
      </c>
      <c r="M193" s="1" t="s">
        <v>18</v>
      </c>
      <c r="N193" s="1" t="s">
        <v>23</v>
      </c>
    </row>
    <row r="194" spans="1:14" ht="72">
      <c r="A194" s="1" t="str">
        <f t="shared" si="8"/>
        <v>2023-04-13</v>
      </c>
      <c r="B194" s="1" t="str">
        <f>"1630"</f>
        <v>1630</v>
      </c>
      <c r="C194" s="2" t="s">
        <v>194</v>
      </c>
      <c r="D194" s="2" t="s">
        <v>437</v>
      </c>
      <c r="E194" s="1" t="str">
        <f>"01"</f>
        <v>01</v>
      </c>
      <c r="F194" s="1">
        <v>8</v>
      </c>
      <c r="G194" s="1" t="s">
        <v>14</v>
      </c>
      <c r="I194" s="1" t="s">
        <v>17</v>
      </c>
      <c r="J194" s="4"/>
      <c r="K194" s="3" t="s">
        <v>306</v>
      </c>
      <c r="L194" s="1">
        <v>1985</v>
      </c>
      <c r="M194" s="1" t="s">
        <v>48</v>
      </c>
      <c r="N194" s="1" t="s">
        <v>23</v>
      </c>
    </row>
    <row r="195" spans="1:13" ht="72">
      <c r="A195" s="1" t="str">
        <f t="shared" si="8"/>
        <v>2023-04-13</v>
      </c>
      <c r="B195" s="1" t="str">
        <f>"1700"</f>
        <v>1700</v>
      </c>
      <c r="C195" s="2" t="s">
        <v>140</v>
      </c>
      <c r="D195" s="2" t="s">
        <v>308</v>
      </c>
      <c r="E195" s="1" t="str">
        <f>"2019"</f>
        <v>2019</v>
      </c>
      <c r="F195" s="1">
        <v>4</v>
      </c>
      <c r="G195" s="1" t="s">
        <v>14</v>
      </c>
      <c r="H195" s="1" t="s">
        <v>86</v>
      </c>
      <c r="I195" s="1" t="s">
        <v>17</v>
      </c>
      <c r="J195" s="4"/>
      <c r="K195" s="3" t="s">
        <v>307</v>
      </c>
      <c r="L195" s="1">
        <v>2019</v>
      </c>
      <c r="M195" s="1" t="s">
        <v>18</v>
      </c>
    </row>
    <row r="196" spans="1:13" ht="72">
      <c r="A196" s="1" t="str">
        <f t="shared" si="8"/>
        <v>2023-04-13</v>
      </c>
      <c r="B196" s="1" t="str">
        <f>"1715"</f>
        <v>1715</v>
      </c>
      <c r="C196" s="2" t="s">
        <v>140</v>
      </c>
      <c r="D196" s="2" t="s">
        <v>438</v>
      </c>
      <c r="E196" s="1" t="str">
        <f>"2019"</f>
        <v>2019</v>
      </c>
      <c r="F196" s="1">
        <v>5</v>
      </c>
      <c r="G196" s="1" t="s">
        <v>14</v>
      </c>
      <c r="I196" s="1" t="s">
        <v>17</v>
      </c>
      <c r="J196" s="4"/>
      <c r="K196" s="3" t="s">
        <v>309</v>
      </c>
      <c r="L196" s="1">
        <v>2019</v>
      </c>
      <c r="M196" s="1" t="s">
        <v>18</v>
      </c>
    </row>
    <row r="197" spans="1:13" ht="72">
      <c r="A197" s="1" t="str">
        <f t="shared" si="8"/>
        <v>2023-04-13</v>
      </c>
      <c r="B197" s="1" t="str">
        <f>"1730"</f>
        <v>1730</v>
      </c>
      <c r="C197" s="2" t="s">
        <v>310</v>
      </c>
      <c r="E197" s="1" t="str">
        <f>"2021"</f>
        <v>2021</v>
      </c>
      <c r="F197" s="1">
        <v>100</v>
      </c>
      <c r="G197" s="1" t="s">
        <v>58</v>
      </c>
      <c r="J197" s="4"/>
      <c r="K197" s="3" t="s">
        <v>311</v>
      </c>
      <c r="L197" s="1">
        <v>2021</v>
      </c>
      <c r="M197" s="1" t="s">
        <v>312</v>
      </c>
    </row>
    <row r="198" spans="1:13" ht="57.75">
      <c r="A198" s="1" t="str">
        <f t="shared" si="8"/>
        <v>2023-04-13</v>
      </c>
      <c r="B198" s="1" t="str">
        <f>"1800"</f>
        <v>1800</v>
      </c>
      <c r="C198" s="2" t="s">
        <v>146</v>
      </c>
      <c r="D198" s="2" t="s">
        <v>313</v>
      </c>
      <c r="E198" s="1" t="str">
        <f>"2022"</f>
        <v>2022</v>
      </c>
      <c r="F198" s="1">
        <v>3</v>
      </c>
      <c r="G198" s="1" t="s">
        <v>20</v>
      </c>
      <c r="I198" s="1" t="s">
        <v>17</v>
      </c>
      <c r="J198" s="4"/>
      <c r="K198" s="3" t="s">
        <v>147</v>
      </c>
      <c r="L198" s="1">
        <v>2022</v>
      </c>
      <c r="M198" s="1" t="s">
        <v>18</v>
      </c>
    </row>
    <row r="199" spans="1:13" ht="57.75">
      <c r="A199" s="1" t="str">
        <f t="shared" si="8"/>
        <v>2023-04-13</v>
      </c>
      <c r="B199" s="1" t="str">
        <f>"1830"</f>
        <v>1830</v>
      </c>
      <c r="C199" s="2" t="s">
        <v>83</v>
      </c>
      <c r="E199" s="1" t="str">
        <f>"2023"</f>
        <v>2023</v>
      </c>
      <c r="F199" s="1">
        <v>68</v>
      </c>
      <c r="G199" s="1" t="s">
        <v>58</v>
      </c>
      <c r="J199" s="4"/>
      <c r="K199" s="3" t="s">
        <v>84</v>
      </c>
      <c r="L199" s="1">
        <v>2023</v>
      </c>
      <c r="M199" s="1" t="s">
        <v>18</v>
      </c>
    </row>
    <row r="200" spans="1:14" ht="57.75">
      <c r="A200" s="7" t="str">
        <f t="shared" si="8"/>
        <v>2023-04-13</v>
      </c>
      <c r="B200" s="7" t="str">
        <f>"1840"</f>
        <v>1840</v>
      </c>
      <c r="C200" s="8" t="s">
        <v>425</v>
      </c>
      <c r="D200" s="8" t="s">
        <v>449</v>
      </c>
      <c r="E200" s="7" t="str">
        <f>"01"</f>
        <v>01</v>
      </c>
      <c r="F200" s="7">
        <v>4</v>
      </c>
      <c r="G200" s="7" t="s">
        <v>14</v>
      </c>
      <c r="H200" s="7"/>
      <c r="I200" s="7"/>
      <c r="J200" s="5" t="s">
        <v>474</v>
      </c>
      <c r="K200" s="3" t="s">
        <v>450</v>
      </c>
      <c r="L200" s="1">
        <v>2016</v>
      </c>
      <c r="M200" s="1" t="s">
        <v>28</v>
      </c>
      <c r="N200" s="1" t="s">
        <v>23</v>
      </c>
    </row>
    <row r="201" spans="1:13" ht="72">
      <c r="A201" s="7" t="str">
        <f t="shared" si="8"/>
        <v>2023-04-13</v>
      </c>
      <c r="B201" s="7" t="str">
        <f>"1930"</f>
        <v>1930</v>
      </c>
      <c r="C201" s="8" t="s">
        <v>314</v>
      </c>
      <c r="D201" s="8" t="s">
        <v>316</v>
      </c>
      <c r="E201" s="7" t="str">
        <f>"03"</f>
        <v>03</v>
      </c>
      <c r="F201" s="7">
        <v>2</v>
      </c>
      <c r="G201" s="7" t="s">
        <v>14</v>
      </c>
      <c r="H201" s="7" t="s">
        <v>188</v>
      </c>
      <c r="I201" s="7" t="s">
        <v>17</v>
      </c>
      <c r="J201" s="5" t="s">
        <v>483</v>
      </c>
      <c r="K201" s="3" t="s">
        <v>315</v>
      </c>
      <c r="L201" s="1">
        <v>2019</v>
      </c>
      <c r="M201" s="1" t="s">
        <v>18</v>
      </c>
    </row>
    <row r="202" spans="1:14" ht="72">
      <c r="A202" s="7" t="str">
        <f t="shared" si="8"/>
        <v>2023-04-13</v>
      </c>
      <c r="B202" s="7" t="str">
        <f>"2030"</f>
        <v>2030</v>
      </c>
      <c r="C202" s="8" t="s">
        <v>317</v>
      </c>
      <c r="D202" s="8"/>
      <c r="E202" s="7" t="str">
        <f>"01"</f>
        <v>01</v>
      </c>
      <c r="F202" s="7">
        <v>2</v>
      </c>
      <c r="G202" s="7" t="s">
        <v>204</v>
      </c>
      <c r="H202" s="7" t="s">
        <v>318</v>
      </c>
      <c r="I202" s="7" t="s">
        <v>17</v>
      </c>
      <c r="J202" s="5" t="s">
        <v>484</v>
      </c>
      <c r="K202" s="3" t="s">
        <v>319</v>
      </c>
      <c r="L202" s="1">
        <v>2022</v>
      </c>
      <c r="M202" s="1" t="s">
        <v>28</v>
      </c>
      <c r="N202" s="1" t="s">
        <v>23</v>
      </c>
    </row>
    <row r="203" spans="1:13" ht="72">
      <c r="A203" s="7" t="str">
        <f t="shared" si="8"/>
        <v>2023-04-13</v>
      </c>
      <c r="B203" s="7" t="str">
        <f>"2130"</f>
        <v>2130</v>
      </c>
      <c r="C203" s="8" t="s">
        <v>320</v>
      </c>
      <c r="D203" s="8" t="s">
        <v>99</v>
      </c>
      <c r="E203" s="7" t="str">
        <f>" "</f>
        <v> </v>
      </c>
      <c r="F203" s="7">
        <v>0</v>
      </c>
      <c r="G203" s="7" t="s">
        <v>204</v>
      </c>
      <c r="H203" s="7" t="s">
        <v>321</v>
      </c>
      <c r="I203" s="7" t="s">
        <v>17</v>
      </c>
      <c r="J203" s="5" t="s">
        <v>477</v>
      </c>
      <c r="K203" s="3" t="s">
        <v>322</v>
      </c>
      <c r="L203" s="1">
        <v>1996</v>
      </c>
      <c r="M203" s="1" t="s">
        <v>323</v>
      </c>
    </row>
    <row r="204" spans="1:13" ht="43.5">
      <c r="A204" s="1" t="str">
        <f t="shared" si="8"/>
        <v>2023-04-13</v>
      </c>
      <c r="B204" s="1" t="str">
        <f>"2330"</f>
        <v>2330</v>
      </c>
      <c r="C204" s="2" t="s">
        <v>324</v>
      </c>
      <c r="D204" s="2" t="s">
        <v>327</v>
      </c>
      <c r="E204" s="1" t="str">
        <f>"02"</f>
        <v>02</v>
      </c>
      <c r="F204" s="1">
        <v>1</v>
      </c>
      <c r="G204" s="1" t="s">
        <v>14</v>
      </c>
      <c r="H204" s="1" t="s">
        <v>325</v>
      </c>
      <c r="I204" s="1" t="s">
        <v>17</v>
      </c>
      <c r="J204" s="4"/>
      <c r="K204" s="3" t="s">
        <v>326</v>
      </c>
      <c r="L204" s="1">
        <v>2020</v>
      </c>
      <c r="M204" s="1" t="s">
        <v>18</v>
      </c>
    </row>
    <row r="205" spans="1:13" ht="43.5">
      <c r="A205" s="1" t="str">
        <f t="shared" si="8"/>
        <v>2023-04-13</v>
      </c>
      <c r="B205" s="1" t="str">
        <f>"2400"</f>
        <v>2400</v>
      </c>
      <c r="C205" s="2" t="s">
        <v>13</v>
      </c>
      <c r="E205" s="1" t="str">
        <f aca="true" t="shared" si="9" ref="E205:E210">"03"</f>
        <v>03</v>
      </c>
      <c r="F205" s="1">
        <v>5</v>
      </c>
      <c r="G205" s="1" t="s">
        <v>14</v>
      </c>
      <c r="H205" s="1" t="s">
        <v>100</v>
      </c>
      <c r="I205" s="1" t="s">
        <v>17</v>
      </c>
      <c r="J205" s="4"/>
      <c r="K205" s="3" t="s">
        <v>101</v>
      </c>
      <c r="L205" s="1">
        <v>2012</v>
      </c>
      <c r="M205" s="1" t="s">
        <v>18</v>
      </c>
    </row>
    <row r="206" spans="1:13" ht="43.5">
      <c r="A206" s="1" t="str">
        <f t="shared" si="8"/>
        <v>2023-04-13</v>
      </c>
      <c r="B206" s="1" t="str">
        <f>"2500"</f>
        <v>2500</v>
      </c>
      <c r="C206" s="2" t="s">
        <v>13</v>
      </c>
      <c r="E206" s="1" t="str">
        <f t="shared" si="9"/>
        <v>03</v>
      </c>
      <c r="F206" s="1">
        <v>5</v>
      </c>
      <c r="G206" s="1" t="s">
        <v>14</v>
      </c>
      <c r="H206" s="1" t="s">
        <v>100</v>
      </c>
      <c r="I206" s="1" t="s">
        <v>17</v>
      </c>
      <c r="J206" s="4"/>
      <c r="K206" s="3" t="s">
        <v>101</v>
      </c>
      <c r="L206" s="1">
        <v>2012</v>
      </c>
      <c r="M206" s="1" t="s">
        <v>18</v>
      </c>
    </row>
    <row r="207" spans="1:13" ht="43.5">
      <c r="A207" s="1" t="str">
        <f t="shared" si="8"/>
        <v>2023-04-13</v>
      </c>
      <c r="B207" s="1" t="str">
        <f>"2600"</f>
        <v>2600</v>
      </c>
      <c r="C207" s="2" t="s">
        <v>13</v>
      </c>
      <c r="E207" s="1" t="str">
        <f t="shared" si="9"/>
        <v>03</v>
      </c>
      <c r="F207" s="1">
        <v>5</v>
      </c>
      <c r="G207" s="1" t="s">
        <v>14</v>
      </c>
      <c r="H207" s="1" t="s">
        <v>100</v>
      </c>
      <c r="I207" s="1" t="s">
        <v>17</v>
      </c>
      <c r="J207" s="4"/>
      <c r="K207" s="3" t="s">
        <v>101</v>
      </c>
      <c r="L207" s="1">
        <v>2012</v>
      </c>
      <c r="M207" s="1" t="s">
        <v>18</v>
      </c>
    </row>
    <row r="208" spans="1:13" ht="43.5">
      <c r="A208" s="1" t="str">
        <f t="shared" si="8"/>
        <v>2023-04-13</v>
      </c>
      <c r="B208" s="1" t="str">
        <f>"2700"</f>
        <v>2700</v>
      </c>
      <c r="C208" s="2" t="s">
        <v>13</v>
      </c>
      <c r="E208" s="1" t="str">
        <f t="shared" si="9"/>
        <v>03</v>
      </c>
      <c r="F208" s="1">
        <v>5</v>
      </c>
      <c r="G208" s="1" t="s">
        <v>14</v>
      </c>
      <c r="H208" s="1" t="s">
        <v>100</v>
      </c>
      <c r="I208" s="1" t="s">
        <v>17</v>
      </c>
      <c r="J208" s="4"/>
      <c r="K208" s="3" t="s">
        <v>101</v>
      </c>
      <c r="L208" s="1">
        <v>2012</v>
      </c>
      <c r="M208" s="1" t="s">
        <v>18</v>
      </c>
    </row>
    <row r="209" spans="1:13" ht="43.5">
      <c r="A209" s="1" t="str">
        <f t="shared" si="8"/>
        <v>2023-04-13</v>
      </c>
      <c r="B209" s="1" t="str">
        <f>"2800"</f>
        <v>2800</v>
      </c>
      <c r="C209" s="2" t="s">
        <v>13</v>
      </c>
      <c r="E209" s="1" t="str">
        <f t="shared" si="9"/>
        <v>03</v>
      </c>
      <c r="F209" s="1">
        <v>5</v>
      </c>
      <c r="G209" s="1" t="s">
        <v>14</v>
      </c>
      <c r="H209" s="1" t="s">
        <v>100</v>
      </c>
      <c r="I209" s="1" t="s">
        <v>17</v>
      </c>
      <c r="J209" s="4"/>
      <c r="K209" s="3" t="s">
        <v>101</v>
      </c>
      <c r="L209" s="1">
        <v>2012</v>
      </c>
      <c r="M209" s="1" t="s">
        <v>18</v>
      </c>
    </row>
    <row r="210" spans="1:13" ht="43.5">
      <c r="A210" s="1" t="str">
        <f aca="true" t="shared" si="10" ref="A210:A249">"2023-04-14"</f>
        <v>2023-04-14</v>
      </c>
      <c r="B210" s="1" t="str">
        <f>"0500"</f>
        <v>0500</v>
      </c>
      <c r="C210" s="2" t="s">
        <v>13</v>
      </c>
      <c r="E210" s="1" t="str">
        <f t="shared" si="9"/>
        <v>03</v>
      </c>
      <c r="F210" s="1">
        <v>5</v>
      </c>
      <c r="G210" s="1" t="s">
        <v>14</v>
      </c>
      <c r="H210" s="1" t="s">
        <v>100</v>
      </c>
      <c r="I210" s="1" t="s">
        <v>17</v>
      </c>
      <c r="J210" s="4"/>
      <c r="K210" s="3" t="s">
        <v>101</v>
      </c>
      <c r="L210" s="1">
        <v>2012</v>
      </c>
      <c r="M210" s="1" t="s">
        <v>18</v>
      </c>
    </row>
    <row r="211" spans="1:13" ht="28.5">
      <c r="A211" s="1" t="str">
        <f t="shared" si="10"/>
        <v>2023-04-14</v>
      </c>
      <c r="B211" s="1" t="str">
        <f>"0600"</f>
        <v>0600</v>
      </c>
      <c r="C211" s="2" t="s">
        <v>19</v>
      </c>
      <c r="D211" s="2" t="s">
        <v>275</v>
      </c>
      <c r="E211" s="1" t="str">
        <f>"02"</f>
        <v>02</v>
      </c>
      <c r="F211" s="1">
        <v>13</v>
      </c>
      <c r="G211" s="1" t="s">
        <v>20</v>
      </c>
      <c r="I211" s="1" t="s">
        <v>17</v>
      </c>
      <c r="J211" s="4"/>
      <c r="K211" s="3" t="s">
        <v>21</v>
      </c>
      <c r="L211" s="1">
        <v>2019</v>
      </c>
      <c r="M211" s="1" t="s">
        <v>18</v>
      </c>
    </row>
    <row r="212" spans="1:13" ht="28.5">
      <c r="A212" s="1" t="str">
        <f t="shared" si="10"/>
        <v>2023-04-14</v>
      </c>
      <c r="B212" s="1" t="str">
        <f>"0625"</f>
        <v>0625</v>
      </c>
      <c r="C212" s="2" t="s">
        <v>19</v>
      </c>
      <c r="D212" s="2" t="s">
        <v>328</v>
      </c>
      <c r="E212" s="1" t="str">
        <f>"02"</f>
        <v>02</v>
      </c>
      <c r="F212" s="1">
        <v>1</v>
      </c>
      <c r="G212" s="1" t="s">
        <v>20</v>
      </c>
      <c r="I212" s="1" t="s">
        <v>17</v>
      </c>
      <c r="J212" s="4"/>
      <c r="K212" s="3" t="s">
        <v>21</v>
      </c>
      <c r="L212" s="1">
        <v>2019</v>
      </c>
      <c r="M212" s="1" t="s">
        <v>18</v>
      </c>
    </row>
    <row r="213" spans="1:13" ht="43.5">
      <c r="A213" s="1" t="str">
        <f t="shared" si="10"/>
        <v>2023-04-14</v>
      </c>
      <c r="B213" s="1" t="str">
        <f>"0650"</f>
        <v>0650</v>
      </c>
      <c r="C213" s="2" t="s">
        <v>25</v>
      </c>
      <c r="D213" s="2" t="s">
        <v>330</v>
      </c>
      <c r="E213" s="1" t="str">
        <f>"01"</f>
        <v>01</v>
      </c>
      <c r="F213" s="1">
        <v>1</v>
      </c>
      <c r="G213" s="1" t="s">
        <v>20</v>
      </c>
      <c r="I213" s="1" t="s">
        <v>17</v>
      </c>
      <c r="J213" s="4"/>
      <c r="K213" s="3" t="s">
        <v>329</v>
      </c>
      <c r="L213" s="1">
        <v>2018</v>
      </c>
      <c r="M213" s="1" t="s">
        <v>28</v>
      </c>
    </row>
    <row r="214" spans="1:13" ht="72">
      <c r="A214" s="1" t="str">
        <f t="shared" si="10"/>
        <v>2023-04-14</v>
      </c>
      <c r="B214" s="1" t="str">
        <f>"0715"</f>
        <v>0715</v>
      </c>
      <c r="C214" s="2" t="s">
        <v>222</v>
      </c>
      <c r="D214" s="2" t="s">
        <v>439</v>
      </c>
      <c r="E214" s="1" t="str">
        <f>"02"</f>
        <v>02</v>
      </c>
      <c r="F214" s="1">
        <v>3</v>
      </c>
      <c r="G214" s="1" t="s">
        <v>20</v>
      </c>
      <c r="I214" s="1" t="s">
        <v>17</v>
      </c>
      <c r="J214" s="4"/>
      <c r="K214" s="3" t="s">
        <v>331</v>
      </c>
      <c r="L214" s="1">
        <v>2018</v>
      </c>
      <c r="M214" s="1" t="s">
        <v>18</v>
      </c>
    </row>
    <row r="215" spans="1:13" ht="28.5">
      <c r="A215" s="1" t="str">
        <f t="shared" si="10"/>
        <v>2023-04-14</v>
      </c>
      <c r="B215" s="1" t="str">
        <f>"0730"</f>
        <v>0730</v>
      </c>
      <c r="C215" s="2" t="s">
        <v>32</v>
      </c>
      <c r="D215" s="2" t="s">
        <v>333</v>
      </c>
      <c r="E215" s="1" t="str">
        <f>"01"</f>
        <v>01</v>
      </c>
      <c r="F215" s="1">
        <v>7</v>
      </c>
      <c r="G215" s="1" t="s">
        <v>20</v>
      </c>
      <c r="I215" s="1" t="s">
        <v>17</v>
      </c>
      <c r="J215" s="4"/>
      <c r="K215" s="3" t="s">
        <v>332</v>
      </c>
      <c r="L215" s="1">
        <v>2009</v>
      </c>
      <c r="M215" s="1" t="s">
        <v>35</v>
      </c>
    </row>
    <row r="216" spans="1:13" ht="43.5">
      <c r="A216" s="1" t="str">
        <f t="shared" si="10"/>
        <v>2023-04-14</v>
      </c>
      <c r="B216" s="1" t="str">
        <f>"0755"</f>
        <v>0755</v>
      </c>
      <c r="C216" s="2" t="s">
        <v>36</v>
      </c>
      <c r="D216" s="2" t="s">
        <v>335</v>
      </c>
      <c r="E216" s="1" t="str">
        <f>"02"</f>
        <v>02</v>
      </c>
      <c r="F216" s="1">
        <v>13</v>
      </c>
      <c r="G216" s="1" t="s">
        <v>20</v>
      </c>
      <c r="I216" s="1" t="s">
        <v>17</v>
      </c>
      <c r="J216" s="4"/>
      <c r="K216" s="3" t="s">
        <v>334</v>
      </c>
      <c r="L216" s="1">
        <v>2020</v>
      </c>
      <c r="M216" s="1" t="s">
        <v>28</v>
      </c>
    </row>
    <row r="217" spans="1:13" ht="57.75">
      <c r="A217" s="1" t="str">
        <f t="shared" si="10"/>
        <v>2023-04-14</v>
      </c>
      <c r="B217" s="1" t="str">
        <f>"0805"</f>
        <v>0805</v>
      </c>
      <c r="C217" s="2" t="s">
        <v>39</v>
      </c>
      <c r="D217" s="2" t="s">
        <v>337</v>
      </c>
      <c r="E217" s="1" t="str">
        <f>"01"</f>
        <v>01</v>
      </c>
      <c r="F217" s="1">
        <v>37</v>
      </c>
      <c r="G217" s="1" t="s">
        <v>20</v>
      </c>
      <c r="I217" s="1" t="s">
        <v>17</v>
      </c>
      <c r="J217" s="4"/>
      <c r="K217" s="3" t="s">
        <v>336</v>
      </c>
      <c r="L217" s="1">
        <v>2020</v>
      </c>
      <c r="M217" s="1" t="s">
        <v>28</v>
      </c>
    </row>
    <row r="218" spans="1:13" ht="43.5">
      <c r="A218" s="1" t="str">
        <f t="shared" si="10"/>
        <v>2023-04-14</v>
      </c>
      <c r="B218" s="1" t="str">
        <f>"0815"</f>
        <v>0815</v>
      </c>
      <c r="C218" s="2" t="s">
        <v>231</v>
      </c>
      <c r="D218" s="2" t="s">
        <v>339</v>
      </c>
      <c r="E218" s="1" t="str">
        <f>"02"</f>
        <v>02</v>
      </c>
      <c r="F218" s="1">
        <v>7</v>
      </c>
      <c r="G218" s="1" t="s">
        <v>20</v>
      </c>
      <c r="I218" s="1" t="s">
        <v>17</v>
      </c>
      <c r="J218" s="4"/>
      <c r="K218" s="3" t="s">
        <v>338</v>
      </c>
      <c r="L218" s="1">
        <v>2021</v>
      </c>
      <c r="M218" s="1" t="s">
        <v>45</v>
      </c>
    </row>
    <row r="219" spans="1:14" ht="57.75">
      <c r="A219" s="1" t="str">
        <f t="shared" si="10"/>
        <v>2023-04-14</v>
      </c>
      <c r="B219" s="1" t="str">
        <f>"0820"</f>
        <v>0820</v>
      </c>
      <c r="C219" s="2" t="s">
        <v>46</v>
      </c>
      <c r="D219" s="2" t="s">
        <v>440</v>
      </c>
      <c r="E219" s="1" t="str">
        <f>"01"</f>
        <v>01</v>
      </c>
      <c r="F219" s="1">
        <v>4</v>
      </c>
      <c r="G219" s="1" t="s">
        <v>20</v>
      </c>
      <c r="I219" s="1" t="s">
        <v>17</v>
      </c>
      <c r="J219" s="4"/>
      <c r="K219" s="3" t="s">
        <v>340</v>
      </c>
      <c r="L219" s="1">
        <v>1985</v>
      </c>
      <c r="M219" s="1" t="s">
        <v>48</v>
      </c>
      <c r="N219" s="1" t="s">
        <v>23</v>
      </c>
    </row>
    <row r="220" spans="1:13" ht="43.5">
      <c r="A220" s="1" t="str">
        <f t="shared" si="10"/>
        <v>2023-04-14</v>
      </c>
      <c r="B220" s="1" t="str">
        <f>"0845"</f>
        <v>0845</v>
      </c>
      <c r="C220" s="2" t="s">
        <v>49</v>
      </c>
      <c r="D220" s="2" t="s">
        <v>302</v>
      </c>
      <c r="E220" s="1" t="str">
        <f>"03"</f>
        <v>03</v>
      </c>
      <c r="F220" s="1">
        <v>3</v>
      </c>
      <c r="G220" s="1" t="s">
        <v>20</v>
      </c>
      <c r="I220" s="1" t="s">
        <v>17</v>
      </c>
      <c r="J220" s="4"/>
      <c r="K220" s="3" t="s">
        <v>301</v>
      </c>
      <c r="L220" s="1">
        <v>2015</v>
      </c>
      <c r="M220" s="1" t="s">
        <v>18</v>
      </c>
    </row>
    <row r="221" spans="1:13" ht="57.75">
      <c r="A221" s="1" t="str">
        <f t="shared" si="10"/>
        <v>2023-04-14</v>
      </c>
      <c r="B221" s="1" t="str">
        <f>"0910"</f>
        <v>0910</v>
      </c>
      <c r="C221" s="2" t="s">
        <v>52</v>
      </c>
      <c r="D221" s="2" t="s">
        <v>342</v>
      </c>
      <c r="E221" s="1" t="str">
        <f>"05"</f>
        <v>05</v>
      </c>
      <c r="F221" s="1">
        <v>12</v>
      </c>
      <c r="G221" s="1" t="s">
        <v>20</v>
      </c>
      <c r="I221" s="1" t="s">
        <v>17</v>
      </c>
      <c r="J221" s="4"/>
      <c r="K221" s="3" t="s">
        <v>341</v>
      </c>
      <c r="L221" s="1">
        <v>2021</v>
      </c>
      <c r="M221" s="1" t="s">
        <v>28</v>
      </c>
    </row>
    <row r="222" spans="1:13" ht="43.5">
      <c r="A222" s="1" t="str">
        <f t="shared" si="10"/>
        <v>2023-04-14</v>
      </c>
      <c r="B222" s="1" t="str">
        <f>"0935"</f>
        <v>0935</v>
      </c>
      <c r="C222" s="2" t="s">
        <v>52</v>
      </c>
      <c r="D222" s="2" t="s">
        <v>344</v>
      </c>
      <c r="E222" s="1" t="str">
        <f>"05"</f>
        <v>05</v>
      </c>
      <c r="F222" s="1">
        <v>13</v>
      </c>
      <c r="G222" s="1" t="s">
        <v>20</v>
      </c>
      <c r="I222" s="1" t="s">
        <v>17</v>
      </c>
      <c r="J222" s="4"/>
      <c r="K222" s="3" t="s">
        <v>343</v>
      </c>
      <c r="L222" s="1">
        <v>2021</v>
      </c>
      <c r="M222" s="1" t="s">
        <v>28</v>
      </c>
    </row>
    <row r="223" spans="1:14" ht="57.75">
      <c r="A223" s="1" t="str">
        <f t="shared" si="10"/>
        <v>2023-04-14</v>
      </c>
      <c r="B223" s="1" t="str">
        <f>"1000"</f>
        <v>1000</v>
      </c>
      <c r="C223" s="2" t="s">
        <v>434</v>
      </c>
      <c r="D223" s="2" t="s">
        <v>449</v>
      </c>
      <c r="E223" s="1" t="str">
        <f>"01"</f>
        <v>01</v>
      </c>
      <c r="F223" s="1">
        <v>4</v>
      </c>
      <c r="G223" s="1" t="s">
        <v>14</v>
      </c>
      <c r="I223" s="1" t="s">
        <v>17</v>
      </c>
      <c r="J223" s="4"/>
      <c r="K223" s="3" t="s">
        <v>450</v>
      </c>
      <c r="L223" s="1">
        <v>2016</v>
      </c>
      <c r="M223" s="1" t="s">
        <v>28</v>
      </c>
      <c r="N223" s="1" t="s">
        <v>23</v>
      </c>
    </row>
    <row r="224" spans="1:13" ht="43.5">
      <c r="A224" s="1" t="str">
        <f t="shared" si="10"/>
        <v>2023-04-14</v>
      </c>
      <c r="B224" s="1" t="str">
        <f>"1050"</f>
        <v>1050</v>
      </c>
      <c r="C224" s="2" t="s">
        <v>178</v>
      </c>
      <c r="D224" s="2" t="s">
        <v>346</v>
      </c>
      <c r="E224" s="1" t="str">
        <f>"01"</f>
        <v>01</v>
      </c>
      <c r="F224" s="1">
        <v>19</v>
      </c>
      <c r="G224" s="1" t="s">
        <v>14</v>
      </c>
      <c r="J224" s="4"/>
      <c r="K224" s="3" t="s">
        <v>345</v>
      </c>
      <c r="L224" s="1">
        <v>2019</v>
      </c>
      <c r="M224" s="1" t="s">
        <v>127</v>
      </c>
    </row>
    <row r="225" spans="1:13" ht="72">
      <c r="A225" s="1" t="str">
        <f t="shared" si="10"/>
        <v>2023-04-14</v>
      </c>
      <c r="B225" s="1" t="str">
        <f>"1100"</f>
        <v>1100</v>
      </c>
      <c r="C225" s="2" t="s">
        <v>314</v>
      </c>
      <c r="D225" s="2" t="s">
        <v>316</v>
      </c>
      <c r="E225" s="1" t="str">
        <f>"03"</f>
        <v>03</v>
      </c>
      <c r="F225" s="1">
        <v>2</v>
      </c>
      <c r="G225" s="1" t="s">
        <v>14</v>
      </c>
      <c r="H225" s="1" t="s">
        <v>188</v>
      </c>
      <c r="I225" s="1" t="s">
        <v>17</v>
      </c>
      <c r="J225" s="4"/>
      <c r="K225" s="3" t="s">
        <v>315</v>
      </c>
      <c r="L225" s="1">
        <v>2019</v>
      </c>
      <c r="M225" s="1" t="s">
        <v>18</v>
      </c>
    </row>
    <row r="226" spans="1:13" ht="72">
      <c r="A226" s="1" t="str">
        <f t="shared" si="10"/>
        <v>2023-04-14</v>
      </c>
      <c r="B226" s="1" t="str">
        <f>"1200"</f>
        <v>1200</v>
      </c>
      <c r="C226" s="2" t="s">
        <v>347</v>
      </c>
      <c r="E226" s="1" t="str">
        <f>" "</f>
        <v> </v>
      </c>
      <c r="F226" s="1">
        <v>0</v>
      </c>
      <c r="G226" s="1" t="s">
        <v>14</v>
      </c>
      <c r="I226" s="1" t="s">
        <v>17</v>
      </c>
      <c r="J226" s="4"/>
      <c r="K226" s="3" t="s">
        <v>348</v>
      </c>
      <c r="L226" s="1">
        <v>2020</v>
      </c>
      <c r="M226" s="1" t="s">
        <v>18</v>
      </c>
    </row>
    <row r="227" spans="1:13" ht="57.75">
      <c r="A227" s="1" t="str">
        <f t="shared" si="10"/>
        <v>2023-04-14</v>
      </c>
      <c r="B227" s="1" t="str">
        <f>"1400"</f>
        <v>1400</v>
      </c>
      <c r="C227" s="2" t="s">
        <v>125</v>
      </c>
      <c r="E227" s="1" t="str">
        <f>"04"</f>
        <v>04</v>
      </c>
      <c r="F227" s="1">
        <v>144</v>
      </c>
      <c r="G227" s="1" t="s">
        <v>14</v>
      </c>
      <c r="H227" s="1" t="s">
        <v>86</v>
      </c>
      <c r="I227" s="1" t="s">
        <v>17</v>
      </c>
      <c r="J227" s="4"/>
      <c r="K227" s="3" t="s">
        <v>349</v>
      </c>
      <c r="L227" s="1">
        <v>2022</v>
      </c>
      <c r="M227" s="1" t="s">
        <v>127</v>
      </c>
    </row>
    <row r="228" spans="1:13" ht="57.75">
      <c r="A228" s="1" t="str">
        <f t="shared" si="10"/>
        <v>2023-04-14</v>
      </c>
      <c r="B228" s="1" t="str">
        <f>"1430"</f>
        <v>1430</v>
      </c>
      <c r="C228" s="2" t="s">
        <v>128</v>
      </c>
      <c r="D228" s="2" t="s">
        <v>351</v>
      </c>
      <c r="E228" s="1" t="str">
        <f>"02"</f>
        <v>02</v>
      </c>
      <c r="F228" s="1">
        <v>56</v>
      </c>
      <c r="G228" s="1" t="s">
        <v>20</v>
      </c>
      <c r="I228" s="1" t="s">
        <v>17</v>
      </c>
      <c r="J228" s="4"/>
      <c r="K228" s="3" t="s">
        <v>350</v>
      </c>
      <c r="L228" s="1">
        <v>0</v>
      </c>
      <c r="M228" s="1" t="s">
        <v>18</v>
      </c>
    </row>
    <row r="229" spans="1:13" ht="57.75">
      <c r="A229" s="1" t="str">
        <f t="shared" si="10"/>
        <v>2023-04-14</v>
      </c>
      <c r="B229" s="1" t="str">
        <f>"1500"</f>
        <v>1500</v>
      </c>
      <c r="C229" s="2" t="s">
        <v>49</v>
      </c>
      <c r="D229" s="2" t="s">
        <v>353</v>
      </c>
      <c r="E229" s="1" t="str">
        <f>"03"</f>
        <v>03</v>
      </c>
      <c r="F229" s="1">
        <v>4</v>
      </c>
      <c r="G229" s="1" t="s">
        <v>14</v>
      </c>
      <c r="H229" s="1" t="s">
        <v>188</v>
      </c>
      <c r="I229" s="1" t="s">
        <v>17</v>
      </c>
      <c r="J229" s="4"/>
      <c r="K229" s="3" t="s">
        <v>352</v>
      </c>
      <c r="L229" s="1">
        <v>2015</v>
      </c>
      <c r="M229" s="1" t="s">
        <v>18</v>
      </c>
    </row>
    <row r="230" spans="1:13" ht="43.5">
      <c r="A230" s="1" t="str">
        <f t="shared" si="10"/>
        <v>2023-04-14</v>
      </c>
      <c r="B230" s="1" t="str">
        <f>"1525"</f>
        <v>1525</v>
      </c>
      <c r="C230" s="2" t="s">
        <v>133</v>
      </c>
      <c r="D230" s="2" t="s">
        <v>354</v>
      </c>
      <c r="E230" s="1" t="str">
        <f>"3"</f>
        <v>3</v>
      </c>
      <c r="F230" s="1">
        <v>9</v>
      </c>
      <c r="G230" s="1" t="s">
        <v>20</v>
      </c>
      <c r="J230" s="4"/>
      <c r="K230" s="3" t="s">
        <v>444</v>
      </c>
      <c r="L230" s="1">
        <v>0</v>
      </c>
      <c r="M230" s="1" t="s">
        <v>99</v>
      </c>
    </row>
    <row r="231" spans="1:13" ht="72">
      <c r="A231" s="1" t="str">
        <f t="shared" si="10"/>
        <v>2023-04-14</v>
      </c>
      <c r="B231" s="1" t="str">
        <f>"1540"</f>
        <v>1540</v>
      </c>
      <c r="C231" s="2" t="s">
        <v>222</v>
      </c>
      <c r="D231" s="2" t="s">
        <v>279</v>
      </c>
      <c r="E231" s="1" t="str">
        <f>"02"</f>
        <v>02</v>
      </c>
      <c r="F231" s="1">
        <v>2</v>
      </c>
      <c r="G231" s="1" t="s">
        <v>20</v>
      </c>
      <c r="I231" s="1" t="s">
        <v>17</v>
      </c>
      <c r="J231" s="4"/>
      <c r="K231" s="3" t="s">
        <v>278</v>
      </c>
      <c r="L231" s="1">
        <v>2018</v>
      </c>
      <c r="M231" s="1" t="s">
        <v>18</v>
      </c>
    </row>
    <row r="232" spans="1:13" ht="43.5">
      <c r="A232" s="1" t="str">
        <f t="shared" si="10"/>
        <v>2023-04-14</v>
      </c>
      <c r="B232" s="1" t="str">
        <f>"1555"</f>
        <v>1555</v>
      </c>
      <c r="C232" s="2" t="s">
        <v>431</v>
      </c>
      <c r="D232" s="2" t="s">
        <v>445</v>
      </c>
      <c r="E232" s="1" t="str">
        <f>"01"</f>
        <v>01</v>
      </c>
      <c r="F232" s="1">
        <v>2</v>
      </c>
      <c r="I232" s="1" t="s">
        <v>17</v>
      </c>
      <c r="J232" s="4"/>
      <c r="K232" s="3" t="s">
        <v>446</v>
      </c>
      <c r="L232" s="1">
        <v>2021</v>
      </c>
      <c r="M232" s="1" t="s">
        <v>28</v>
      </c>
    </row>
    <row r="233" spans="1:14" ht="43.5">
      <c r="A233" s="1" t="str">
        <f t="shared" si="10"/>
        <v>2023-04-14</v>
      </c>
      <c r="B233" s="1" t="str">
        <f>"1600"</f>
        <v>1600</v>
      </c>
      <c r="C233" s="2" t="s">
        <v>135</v>
      </c>
      <c r="D233" s="2" t="s">
        <v>356</v>
      </c>
      <c r="E233" s="1" t="str">
        <f>"01"</f>
        <v>01</v>
      </c>
      <c r="F233" s="1">
        <v>10</v>
      </c>
      <c r="G233" s="1" t="s">
        <v>14</v>
      </c>
      <c r="H233" s="1" t="s">
        <v>86</v>
      </c>
      <c r="I233" s="1" t="s">
        <v>17</v>
      </c>
      <c r="J233" s="4"/>
      <c r="K233" s="3" t="s">
        <v>355</v>
      </c>
      <c r="L233" s="1">
        <v>2017</v>
      </c>
      <c r="M233" s="1" t="s">
        <v>18</v>
      </c>
      <c r="N233" s="1" t="s">
        <v>23</v>
      </c>
    </row>
    <row r="234" spans="1:14" ht="57.75">
      <c r="A234" s="1" t="str">
        <f t="shared" si="10"/>
        <v>2023-04-14</v>
      </c>
      <c r="B234" s="1" t="str">
        <f>"1630"</f>
        <v>1630</v>
      </c>
      <c r="C234" s="2" t="s">
        <v>194</v>
      </c>
      <c r="D234" s="2" t="s">
        <v>358</v>
      </c>
      <c r="E234" s="1" t="str">
        <f>"01"</f>
        <v>01</v>
      </c>
      <c r="F234" s="1">
        <v>9</v>
      </c>
      <c r="G234" s="1" t="s">
        <v>14</v>
      </c>
      <c r="I234" s="1" t="s">
        <v>17</v>
      </c>
      <c r="J234" s="4"/>
      <c r="K234" s="3" t="s">
        <v>357</v>
      </c>
      <c r="L234" s="1">
        <v>1985</v>
      </c>
      <c r="M234" s="1" t="s">
        <v>48</v>
      </c>
      <c r="N234" s="1" t="s">
        <v>23</v>
      </c>
    </row>
    <row r="235" spans="1:13" ht="57.75">
      <c r="A235" s="1" t="str">
        <f t="shared" si="10"/>
        <v>2023-04-14</v>
      </c>
      <c r="B235" s="1" t="str">
        <f>"1700"</f>
        <v>1700</v>
      </c>
      <c r="C235" s="2" t="s">
        <v>254</v>
      </c>
      <c r="D235" s="2" t="s">
        <v>447</v>
      </c>
      <c r="E235" s="1" t="str">
        <f>"2019"</f>
        <v>2019</v>
      </c>
      <c r="F235" s="1">
        <v>6</v>
      </c>
      <c r="G235" s="1" t="s">
        <v>20</v>
      </c>
      <c r="I235" s="1" t="s">
        <v>17</v>
      </c>
      <c r="J235" s="4"/>
      <c r="K235" s="3" t="s">
        <v>359</v>
      </c>
      <c r="L235" s="1">
        <v>2019</v>
      </c>
      <c r="M235" s="1" t="s">
        <v>18</v>
      </c>
    </row>
    <row r="236" spans="1:13" ht="57.75">
      <c r="A236" s="1" t="str">
        <f t="shared" si="10"/>
        <v>2023-04-14</v>
      </c>
      <c r="B236" s="1" t="str">
        <f>"1715"</f>
        <v>1715</v>
      </c>
      <c r="C236" s="2" t="s">
        <v>140</v>
      </c>
      <c r="D236" s="2" t="s">
        <v>448</v>
      </c>
      <c r="E236" s="1" t="str">
        <f>"2019"</f>
        <v>2019</v>
      </c>
      <c r="F236" s="1">
        <v>7</v>
      </c>
      <c r="G236" s="1" t="s">
        <v>20</v>
      </c>
      <c r="I236" s="1" t="s">
        <v>17</v>
      </c>
      <c r="J236" s="4"/>
      <c r="K236" s="3" t="s">
        <v>360</v>
      </c>
      <c r="L236" s="1">
        <v>2019</v>
      </c>
      <c r="M236" s="1" t="s">
        <v>18</v>
      </c>
    </row>
    <row r="237" spans="1:14" ht="57.75">
      <c r="A237" s="7" t="str">
        <f t="shared" si="10"/>
        <v>2023-04-14</v>
      </c>
      <c r="B237" s="7" t="str">
        <f>"1730"</f>
        <v>1730</v>
      </c>
      <c r="C237" s="8" t="s">
        <v>361</v>
      </c>
      <c r="D237" s="8"/>
      <c r="E237" s="7" t="str">
        <f>"2023"</f>
        <v>2023</v>
      </c>
      <c r="F237" s="7">
        <v>13</v>
      </c>
      <c r="G237" s="7" t="s">
        <v>58</v>
      </c>
      <c r="H237" s="7"/>
      <c r="I237" s="7" t="s">
        <v>17</v>
      </c>
      <c r="J237" s="5" t="s">
        <v>485</v>
      </c>
      <c r="K237" s="6" t="s">
        <v>362</v>
      </c>
      <c r="L237" s="7">
        <v>2023</v>
      </c>
      <c r="M237" s="7" t="s">
        <v>18</v>
      </c>
      <c r="N237" s="7"/>
    </row>
    <row r="238" spans="1:13" ht="43.5">
      <c r="A238" s="1" t="str">
        <f t="shared" si="10"/>
        <v>2023-04-14</v>
      </c>
      <c r="B238" s="1" t="str">
        <f>"1800"</f>
        <v>1800</v>
      </c>
      <c r="C238" s="2" t="s">
        <v>146</v>
      </c>
      <c r="D238" s="2" t="s">
        <v>363</v>
      </c>
      <c r="E238" s="1" t="str">
        <f>"02"</f>
        <v>02</v>
      </c>
      <c r="F238" s="1">
        <v>8</v>
      </c>
      <c r="G238" s="1" t="s">
        <v>20</v>
      </c>
      <c r="I238" s="1" t="s">
        <v>17</v>
      </c>
      <c r="J238" s="4"/>
      <c r="K238" s="3" t="s">
        <v>364</v>
      </c>
      <c r="L238" s="1">
        <v>2020</v>
      </c>
      <c r="M238" s="1" t="s">
        <v>18</v>
      </c>
    </row>
    <row r="239" spans="1:14" ht="87">
      <c r="A239" s="7" t="str">
        <f t="shared" si="10"/>
        <v>2023-04-14</v>
      </c>
      <c r="B239" s="7" t="str">
        <f>"1830"</f>
        <v>1830</v>
      </c>
      <c r="C239" s="8" t="s">
        <v>434</v>
      </c>
      <c r="D239" s="8" t="s">
        <v>452</v>
      </c>
      <c r="E239" s="7" t="str">
        <f>"01"</f>
        <v>01</v>
      </c>
      <c r="F239" s="7">
        <v>5</v>
      </c>
      <c r="G239" s="7" t="s">
        <v>14</v>
      </c>
      <c r="H239" s="7"/>
      <c r="I239" s="7"/>
      <c r="J239" s="5" t="s">
        <v>474</v>
      </c>
      <c r="K239" s="6" t="s">
        <v>451</v>
      </c>
      <c r="L239" s="7">
        <v>2016</v>
      </c>
      <c r="M239" s="7" t="s">
        <v>28</v>
      </c>
      <c r="N239" s="7" t="s">
        <v>23</v>
      </c>
    </row>
    <row r="240" spans="1:14" ht="57.75">
      <c r="A240" s="7" t="str">
        <f t="shared" si="10"/>
        <v>2023-04-14</v>
      </c>
      <c r="B240" s="7" t="str">
        <f>"1930"</f>
        <v>1930</v>
      </c>
      <c r="C240" s="8" t="s">
        <v>365</v>
      </c>
      <c r="D240" s="8" t="s">
        <v>99</v>
      </c>
      <c r="E240" s="7" t="str">
        <f>" "</f>
        <v> </v>
      </c>
      <c r="F240" s="7">
        <v>0</v>
      </c>
      <c r="G240" s="7" t="s">
        <v>14</v>
      </c>
      <c r="H240" s="7"/>
      <c r="I240" s="7" t="s">
        <v>17</v>
      </c>
      <c r="J240" s="5" t="s">
        <v>486</v>
      </c>
      <c r="K240" s="6" t="s">
        <v>366</v>
      </c>
      <c r="L240" s="7">
        <v>2010</v>
      </c>
      <c r="M240" s="7" t="s">
        <v>35</v>
      </c>
      <c r="N240" s="7" t="s">
        <v>23</v>
      </c>
    </row>
    <row r="241" spans="1:14" ht="72">
      <c r="A241" s="7" t="str">
        <f t="shared" si="10"/>
        <v>2023-04-14</v>
      </c>
      <c r="B241" s="7" t="str">
        <f>"2100"</f>
        <v>2100</v>
      </c>
      <c r="C241" s="8" t="s">
        <v>367</v>
      </c>
      <c r="D241" s="8" t="s">
        <v>99</v>
      </c>
      <c r="E241" s="7" t="str">
        <f>" "</f>
        <v> </v>
      </c>
      <c r="F241" s="7">
        <v>0</v>
      </c>
      <c r="G241" s="7" t="s">
        <v>213</v>
      </c>
      <c r="H241" s="7" t="s">
        <v>368</v>
      </c>
      <c r="I241" s="7"/>
      <c r="J241" s="5" t="s">
        <v>479</v>
      </c>
      <c r="K241" s="6" t="s">
        <v>369</v>
      </c>
      <c r="L241" s="7">
        <v>1995</v>
      </c>
      <c r="M241" s="7" t="s">
        <v>35</v>
      </c>
      <c r="N241" s="7" t="s">
        <v>23</v>
      </c>
    </row>
    <row r="242" spans="1:13" ht="57.75">
      <c r="A242" s="1" t="str">
        <f t="shared" si="10"/>
        <v>2023-04-14</v>
      </c>
      <c r="B242" s="1" t="str">
        <f>"2240"</f>
        <v>2240</v>
      </c>
      <c r="C242" s="2" t="s">
        <v>370</v>
      </c>
      <c r="D242" s="2" t="s">
        <v>372</v>
      </c>
      <c r="E242" s="1" t="str">
        <f>"2023"</f>
        <v>2023</v>
      </c>
      <c r="F242" s="1">
        <v>2</v>
      </c>
      <c r="G242" s="1" t="s">
        <v>14</v>
      </c>
      <c r="I242" s="1" t="s">
        <v>17</v>
      </c>
      <c r="J242" s="4"/>
      <c r="K242" s="3" t="s">
        <v>371</v>
      </c>
      <c r="L242" s="1">
        <v>2023</v>
      </c>
      <c r="M242" s="1" t="s">
        <v>18</v>
      </c>
    </row>
    <row r="243" spans="1:14" ht="72">
      <c r="A243" s="1" t="str">
        <f t="shared" si="10"/>
        <v>2023-04-14</v>
      </c>
      <c r="B243" s="1" t="str">
        <f>"2250"</f>
        <v>2250</v>
      </c>
      <c r="C243" s="2" t="s">
        <v>373</v>
      </c>
      <c r="E243" s="1" t="str">
        <f>" "</f>
        <v> </v>
      </c>
      <c r="F243" s="1">
        <v>0</v>
      </c>
      <c r="G243" s="1" t="s">
        <v>20</v>
      </c>
      <c r="I243" s="1" t="s">
        <v>17</v>
      </c>
      <c r="J243" s="4"/>
      <c r="K243" s="3" t="s">
        <v>374</v>
      </c>
      <c r="L243" s="1">
        <v>1989</v>
      </c>
      <c r="M243" s="1" t="s">
        <v>18</v>
      </c>
      <c r="N243" s="1" t="s">
        <v>23</v>
      </c>
    </row>
    <row r="244" spans="1:13" ht="72">
      <c r="A244" s="1" t="str">
        <f t="shared" si="10"/>
        <v>2023-04-14</v>
      </c>
      <c r="B244" s="1" t="str">
        <f>"2330"</f>
        <v>2330</v>
      </c>
      <c r="C244" s="2" t="s">
        <v>324</v>
      </c>
      <c r="D244" s="2" t="s">
        <v>376</v>
      </c>
      <c r="E244" s="1" t="str">
        <f>"02"</f>
        <v>02</v>
      </c>
      <c r="F244" s="1">
        <v>2</v>
      </c>
      <c r="G244" s="1" t="s">
        <v>14</v>
      </c>
      <c r="I244" s="1" t="s">
        <v>17</v>
      </c>
      <c r="J244" s="4"/>
      <c r="K244" s="3" t="s">
        <v>375</v>
      </c>
      <c r="L244" s="1">
        <v>2020</v>
      </c>
      <c r="M244" s="1" t="s">
        <v>18</v>
      </c>
    </row>
    <row r="245" spans="1:13" ht="43.5">
      <c r="A245" s="1" t="str">
        <f t="shared" si="10"/>
        <v>2023-04-14</v>
      </c>
      <c r="B245" s="1" t="str">
        <f>"2400"</f>
        <v>2400</v>
      </c>
      <c r="C245" s="2" t="s">
        <v>13</v>
      </c>
      <c r="E245" s="1" t="str">
        <f aca="true" t="shared" si="11" ref="E245:E250">"03"</f>
        <v>03</v>
      </c>
      <c r="F245" s="1">
        <v>6</v>
      </c>
      <c r="G245" s="1" t="s">
        <v>14</v>
      </c>
      <c r="H245" s="1" t="s">
        <v>100</v>
      </c>
      <c r="I245" s="1" t="s">
        <v>17</v>
      </c>
      <c r="J245" s="4"/>
      <c r="K245" s="3" t="s">
        <v>101</v>
      </c>
      <c r="L245" s="1">
        <v>2012</v>
      </c>
      <c r="M245" s="1" t="s">
        <v>18</v>
      </c>
    </row>
    <row r="246" spans="1:13" ht="43.5">
      <c r="A246" s="1" t="str">
        <f t="shared" si="10"/>
        <v>2023-04-14</v>
      </c>
      <c r="B246" s="1" t="str">
        <f>"2500"</f>
        <v>2500</v>
      </c>
      <c r="C246" s="2" t="s">
        <v>13</v>
      </c>
      <c r="E246" s="1" t="str">
        <f t="shared" si="11"/>
        <v>03</v>
      </c>
      <c r="F246" s="1">
        <v>6</v>
      </c>
      <c r="G246" s="1" t="s">
        <v>14</v>
      </c>
      <c r="H246" s="1" t="s">
        <v>100</v>
      </c>
      <c r="I246" s="1" t="s">
        <v>17</v>
      </c>
      <c r="J246" s="4"/>
      <c r="K246" s="3" t="s">
        <v>101</v>
      </c>
      <c r="L246" s="1">
        <v>2012</v>
      </c>
      <c r="M246" s="1" t="s">
        <v>18</v>
      </c>
    </row>
    <row r="247" spans="1:13" ht="43.5">
      <c r="A247" s="1" t="str">
        <f t="shared" si="10"/>
        <v>2023-04-14</v>
      </c>
      <c r="B247" s="1" t="str">
        <f>"2600"</f>
        <v>2600</v>
      </c>
      <c r="C247" s="2" t="s">
        <v>13</v>
      </c>
      <c r="E247" s="1" t="str">
        <f t="shared" si="11"/>
        <v>03</v>
      </c>
      <c r="F247" s="1">
        <v>6</v>
      </c>
      <c r="G247" s="1" t="s">
        <v>14</v>
      </c>
      <c r="H247" s="1" t="s">
        <v>100</v>
      </c>
      <c r="I247" s="1" t="s">
        <v>17</v>
      </c>
      <c r="J247" s="4"/>
      <c r="K247" s="3" t="s">
        <v>101</v>
      </c>
      <c r="L247" s="1">
        <v>2012</v>
      </c>
      <c r="M247" s="1" t="s">
        <v>18</v>
      </c>
    </row>
    <row r="248" spans="1:13" ht="43.5">
      <c r="A248" s="1" t="str">
        <f t="shared" si="10"/>
        <v>2023-04-14</v>
      </c>
      <c r="B248" s="1" t="str">
        <f>"2700"</f>
        <v>2700</v>
      </c>
      <c r="C248" s="2" t="s">
        <v>13</v>
      </c>
      <c r="E248" s="1" t="str">
        <f t="shared" si="11"/>
        <v>03</v>
      </c>
      <c r="F248" s="1">
        <v>6</v>
      </c>
      <c r="G248" s="1" t="s">
        <v>14</v>
      </c>
      <c r="H248" s="1" t="s">
        <v>100</v>
      </c>
      <c r="I248" s="1" t="s">
        <v>17</v>
      </c>
      <c r="J248" s="4"/>
      <c r="K248" s="3" t="s">
        <v>101</v>
      </c>
      <c r="L248" s="1">
        <v>2012</v>
      </c>
      <c r="M248" s="1" t="s">
        <v>18</v>
      </c>
    </row>
    <row r="249" spans="1:13" ht="43.5">
      <c r="A249" s="1" t="str">
        <f t="shared" si="10"/>
        <v>2023-04-14</v>
      </c>
      <c r="B249" s="1" t="str">
        <f>"2800"</f>
        <v>2800</v>
      </c>
      <c r="C249" s="2" t="s">
        <v>13</v>
      </c>
      <c r="E249" s="1" t="str">
        <f t="shared" si="11"/>
        <v>03</v>
      </c>
      <c r="F249" s="1">
        <v>6</v>
      </c>
      <c r="G249" s="1" t="s">
        <v>14</v>
      </c>
      <c r="H249" s="1" t="s">
        <v>100</v>
      </c>
      <c r="I249" s="1" t="s">
        <v>17</v>
      </c>
      <c r="J249" s="4"/>
      <c r="K249" s="3" t="s">
        <v>101</v>
      </c>
      <c r="L249" s="1">
        <v>2012</v>
      </c>
      <c r="M249" s="1" t="s">
        <v>18</v>
      </c>
    </row>
    <row r="250" spans="1:13" ht="43.5">
      <c r="A250" s="1" t="str">
        <f aca="true" t="shared" si="12" ref="A250:A283">"2023-04-15"</f>
        <v>2023-04-15</v>
      </c>
      <c r="B250" s="1" t="str">
        <f>"0500"</f>
        <v>0500</v>
      </c>
      <c r="C250" s="2" t="s">
        <v>13</v>
      </c>
      <c r="E250" s="1" t="str">
        <f t="shared" si="11"/>
        <v>03</v>
      </c>
      <c r="F250" s="1">
        <v>6</v>
      </c>
      <c r="G250" s="1" t="s">
        <v>14</v>
      </c>
      <c r="H250" s="1" t="s">
        <v>100</v>
      </c>
      <c r="I250" s="1" t="s">
        <v>17</v>
      </c>
      <c r="J250" s="4"/>
      <c r="K250" s="3" t="s">
        <v>101</v>
      </c>
      <c r="L250" s="1">
        <v>2012</v>
      </c>
      <c r="M250" s="1" t="s">
        <v>18</v>
      </c>
    </row>
    <row r="251" spans="1:13" ht="28.5">
      <c r="A251" s="1" t="str">
        <f t="shared" si="12"/>
        <v>2023-04-15</v>
      </c>
      <c r="B251" s="1" t="str">
        <f>"0600"</f>
        <v>0600</v>
      </c>
      <c r="C251" s="2" t="s">
        <v>19</v>
      </c>
      <c r="D251" s="2" t="s">
        <v>377</v>
      </c>
      <c r="E251" s="1" t="str">
        <f>"02"</f>
        <v>02</v>
      </c>
      <c r="F251" s="1">
        <v>2</v>
      </c>
      <c r="G251" s="1" t="s">
        <v>20</v>
      </c>
      <c r="I251" s="1" t="s">
        <v>17</v>
      </c>
      <c r="J251" s="4"/>
      <c r="K251" s="3" t="s">
        <v>21</v>
      </c>
      <c r="L251" s="1">
        <v>2019</v>
      </c>
      <c r="M251" s="1" t="s">
        <v>18</v>
      </c>
    </row>
    <row r="252" spans="1:13" ht="28.5">
      <c r="A252" s="1" t="str">
        <f t="shared" si="12"/>
        <v>2023-04-15</v>
      </c>
      <c r="B252" s="1" t="str">
        <f>"0625"</f>
        <v>0625</v>
      </c>
      <c r="C252" s="2" t="s">
        <v>19</v>
      </c>
      <c r="D252" s="2" t="s">
        <v>22</v>
      </c>
      <c r="E252" s="1" t="str">
        <f>"02"</f>
        <v>02</v>
      </c>
      <c r="F252" s="1">
        <v>3</v>
      </c>
      <c r="G252" s="1" t="s">
        <v>20</v>
      </c>
      <c r="I252" s="1" t="s">
        <v>17</v>
      </c>
      <c r="J252" s="4"/>
      <c r="K252" s="3" t="s">
        <v>21</v>
      </c>
      <c r="L252" s="1">
        <v>2019</v>
      </c>
      <c r="M252" s="1" t="s">
        <v>18</v>
      </c>
    </row>
    <row r="253" spans="1:13" ht="43.5">
      <c r="A253" s="1" t="str">
        <f t="shared" si="12"/>
        <v>2023-04-15</v>
      </c>
      <c r="B253" s="1" t="str">
        <f>"0650"</f>
        <v>0650</v>
      </c>
      <c r="C253" s="2" t="s">
        <v>25</v>
      </c>
      <c r="D253" s="2" t="s">
        <v>379</v>
      </c>
      <c r="E253" s="1" t="str">
        <f>"01"</f>
        <v>01</v>
      </c>
      <c r="F253" s="1">
        <v>2</v>
      </c>
      <c r="G253" s="1" t="s">
        <v>20</v>
      </c>
      <c r="I253" s="1" t="s">
        <v>17</v>
      </c>
      <c r="J253" s="4"/>
      <c r="K253" s="3" t="s">
        <v>378</v>
      </c>
      <c r="L253" s="1">
        <v>2018</v>
      </c>
      <c r="M253" s="1" t="s">
        <v>28</v>
      </c>
    </row>
    <row r="254" spans="1:13" ht="72">
      <c r="A254" s="1" t="str">
        <f t="shared" si="12"/>
        <v>2023-04-15</v>
      </c>
      <c r="B254" s="1" t="str">
        <f>"0715"</f>
        <v>0715</v>
      </c>
      <c r="C254" s="2" t="s">
        <v>222</v>
      </c>
      <c r="D254" s="2" t="s">
        <v>381</v>
      </c>
      <c r="E254" s="1" t="str">
        <f>"02"</f>
        <v>02</v>
      </c>
      <c r="F254" s="1">
        <v>4</v>
      </c>
      <c r="G254" s="1" t="s">
        <v>20</v>
      </c>
      <c r="I254" s="1" t="s">
        <v>17</v>
      </c>
      <c r="J254" s="4"/>
      <c r="K254" s="3" t="s">
        <v>380</v>
      </c>
      <c r="L254" s="1">
        <v>2018</v>
      </c>
      <c r="M254" s="1" t="s">
        <v>18</v>
      </c>
    </row>
    <row r="255" spans="1:13" ht="43.5">
      <c r="A255" s="1" t="str">
        <f t="shared" si="12"/>
        <v>2023-04-15</v>
      </c>
      <c r="B255" s="1" t="str">
        <f>"0730"</f>
        <v>0730</v>
      </c>
      <c r="C255" s="2" t="s">
        <v>32</v>
      </c>
      <c r="D255" s="2" t="s">
        <v>383</v>
      </c>
      <c r="E255" s="1" t="str">
        <f>"01"</f>
        <v>01</v>
      </c>
      <c r="F255" s="1">
        <v>8</v>
      </c>
      <c r="G255" s="1" t="s">
        <v>20</v>
      </c>
      <c r="I255" s="1" t="s">
        <v>17</v>
      </c>
      <c r="J255" s="4"/>
      <c r="K255" s="3" t="s">
        <v>382</v>
      </c>
      <c r="L255" s="1">
        <v>2009</v>
      </c>
      <c r="M255" s="1" t="s">
        <v>35</v>
      </c>
    </row>
    <row r="256" spans="1:13" ht="72">
      <c r="A256" s="1" t="str">
        <f t="shared" si="12"/>
        <v>2023-04-15</v>
      </c>
      <c r="B256" s="1" t="str">
        <f>"0755"</f>
        <v>0755</v>
      </c>
      <c r="C256" s="2" t="s">
        <v>36</v>
      </c>
      <c r="D256" s="2" t="s">
        <v>385</v>
      </c>
      <c r="E256" s="1" t="str">
        <f>"02"</f>
        <v>02</v>
      </c>
      <c r="F256" s="1">
        <v>14</v>
      </c>
      <c r="G256" s="1" t="s">
        <v>20</v>
      </c>
      <c r="H256" s="1" t="s">
        <v>188</v>
      </c>
      <c r="I256" s="1" t="s">
        <v>17</v>
      </c>
      <c r="J256" s="4"/>
      <c r="K256" s="3" t="s">
        <v>384</v>
      </c>
      <c r="L256" s="1">
        <v>2020</v>
      </c>
      <c r="M256" s="1" t="s">
        <v>28</v>
      </c>
    </row>
    <row r="257" spans="1:13" ht="57.75">
      <c r="A257" s="1" t="str">
        <f t="shared" si="12"/>
        <v>2023-04-15</v>
      </c>
      <c r="B257" s="1" t="str">
        <f>"0805"</f>
        <v>0805</v>
      </c>
      <c r="C257" s="2" t="s">
        <v>39</v>
      </c>
      <c r="D257" s="2" t="s">
        <v>387</v>
      </c>
      <c r="E257" s="1" t="str">
        <f>"01"</f>
        <v>01</v>
      </c>
      <c r="F257" s="1">
        <v>38</v>
      </c>
      <c r="G257" s="1" t="s">
        <v>20</v>
      </c>
      <c r="I257" s="1" t="s">
        <v>17</v>
      </c>
      <c r="J257" s="4"/>
      <c r="K257" s="3" t="s">
        <v>386</v>
      </c>
      <c r="L257" s="1">
        <v>2020</v>
      </c>
      <c r="M257" s="1" t="s">
        <v>28</v>
      </c>
    </row>
    <row r="258" spans="1:13" ht="57.75">
      <c r="A258" s="1" t="str">
        <f t="shared" si="12"/>
        <v>2023-04-15</v>
      </c>
      <c r="B258" s="1" t="str">
        <f>"0815"</f>
        <v>0815</v>
      </c>
      <c r="C258" s="2" t="s">
        <v>231</v>
      </c>
      <c r="D258" s="2" t="s">
        <v>389</v>
      </c>
      <c r="E258" s="1" t="str">
        <f>"02"</f>
        <v>02</v>
      </c>
      <c r="F258" s="1">
        <v>8</v>
      </c>
      <c r="G258" s="1" t="s">
        <v>20</v>
      </c>
      <c r="I258" s="1" t="s">
        <v>17</v>
      </c>
      <c r="J258" s="4"/>
      <c r="K258" s="3" t="s">
        <v>388</v>
      </c>
      <c r="L258" s="1">
        <v>2021</v>
      </c>
      <c r="M258" s="1" t="s">
        <v>45</v>
      </c>
    </row>
    <row r="259" spans="1:14" ht="43.5">
      <c r="A259" s="1" t="str">
        <f t="shared" si="12"/>
        <v>2023-04-15</v>
      </c>
      <c r="B259" s="1" t="str">
        <f>"0820"</f>
        <v>0820</v>
      </c>
      <c r="C259" s="2" t="s">
        <v>46</v>
      </c>
      <c r="D259" s="2" t="s">
        <v>139</v>
      </c>
      <c r="E259" s="1" t="str">
        <f>"01"</f>
        <v>01</v>
      </c>
      <c r="F259" s="1">
        <v>5</v>
      </c>
      <c r="G259" s="1" t="s">
        <v>20</v>
      </c>
      <c r="I259" s="1" t="s">
        <v>17</v>
      </c>
      <c r="J259" s="4"/>
      <c r="K259" s="3" t="s">
        <v>138</v>
      </c>
      <c r="L259" s="1">
        <v>1985</v>
      </c>
      <c r="M259" s="1" t="s">
        <v>48</v>
      </c>
      <c r="N259" s="1" t="s">
        <v>23</v>
      </c>
    </row>
    <row r="260" spans="1:13" ht="57.75">
      <c r="A260" s="1" t="str">
        <f t="shared" si="12"/>
        <v>2023-04-15</v>
      </c>
      <c r="B260" s="1" t="str">
        <f>"0845"</f>
        <v>0845</v>
      </c>
      <c r="C260" s="2" t="s">
        <v>49</v>
      </c>
      <c r="D260" s="2" t="s">
        <v>353</v>
      </c>
      <c r="E260" s="1" t="str">
        <f>"03"</f>
        <v>03</v>
      </c>
      <c r="F260" s="1">
        <v>4</v>
      </c>
      <c r="G260" s="1" t="s">
        <v>14</v>
      </c>
      <c r="H260" s="1" t="s">
        <v>188</v>
      </c>
      <c r="I260" s="1" t="s">
        <v>17</v>
      </c>
      <c r="J260" s="4"/>
      <c r="K260" s="3" t="s">
        <v>352</v>
      </c>
      <c r="L260" s="1">
        <v>2015</v>
      </c>
      <c r="M260" s="1" t="s">
        <v>18</v>
      </c>
    </row>
    <row r="261" spans="1:13" ht="43.5">
      <c r="A261" s="1" t="str">
        <f t="shared" si="12"/>
        <v>2023-04-15</v>
      </c>
      <c r="B261" s="1" t="str">
        <f>"0910"</f>
        <v>0910</v>
      </c>
      <c r="C261" s="2" t="s">
        <v>52</v>
      </c>
      <c r="D261" s="2" t="s">
        <v>391</v>
      </c>
      <c r="E261" s="1" t="str">
        <f>"03"</f>
        <v>03</v>
      </c>
      <c r="F261" s="1">
        <v>1</v>
      </c>
      <c r="G261" s="1" t="s">
        <v>20</v>
      </c>
      <c r="I261" s="1" t="s">
        <v>17</v>
      </c>
      <c r="J261" s="4"/>
      <c r="K261" s="3" t="s">
        <v>390</v>
      </c>
      <c r="L261" s="1">
        <v>2019</v>
      </c>
      <c r="M261" s="1" t="s">
        <v>28</v>
      </c>
    </row>
    <row r="262" spans="1:13" ht="72">
      <c r="A262" s="1" t="str">
        <f t="shared" si="12"/>
        <v>2023-04-15</v>
      </c>
      <c r="B262" s="1" t="str">
        <f>"0935"</f>
        <v>0935</v>
      </c>
      <c r="C262" s="2" t="s">
        <v>52</v>
      </c>
      <c r="D262" s="2" t="s">
        <v>393</v>
      </c>
      <c r="E262" s="1" t="str">
        <f>"03"</f>
        <v>03</v>
      </c>
      <c r="F262" s="1">
        <v>2</v>
      </c>
      <c r="G262" s="1" t="s">
        <v>20</v>
      </c>
      <c r="I262" s="1" t="s">
        <v>17</v>
      </c>
      <c r="J262" s="4"/>
      <c r="K262" s="3" t="s">
        <v>392</v>
      </c>
      <c r="L262" s="1">
        <v>2019</v>
      </c>
      <c r="M262" s="1" t="s">
        <v>28</v>
      </c>
    </row>
    <row r="263" spans="1:14" ht="57.75">
      <c r="A263" s="1" t="str">
        <f t="shared" si="12"/>
        <v>2023-04-15</v>
      </c>
      <c r="B263" s="1" t="str">
        <f>"1000"</f>
        <v>1000</v>
      </c>
      <c r="C263" s="2" t="s">
        <v>365</v>
      </c>
      <c r="D263" s="2" t="s">
        <v>99</v>
      </c>
      <c r="E263" s="1" t="str">
        <f>" "</f>
        <v> </v>
      </c>
      <c r="F263" s="1">
        <v>0</v>
      </c>
      <c r="G263" s="1" t="s">
        <v>14</v>
      </c>
      <c r="I263" s="1" t="s">
        <v>17</v>
      </c>
      <c r="J263" s="4"/>
      <c r="K263" s="3" t="s">
        <v>366</v>
      </c>
      <c r="L263" s="1">
        <v>2010</v>
      </c>
      <c r="M263" s="1" t="s">
        <v>35</v>
      </c>
      <c r="N263" s="1" t="s">
        <v>23</v>
      </c>
    </row>
    <row r="264" spans="1:14" ht="57.75">
      <c r="A264" s="1" t="str">
        <f t="shared" si="12"/>
        <v>2023-04-15</v>
      </c>
      <c r="B264" s="1" t="str">
        <f>"1130"</f>
        <v>1130</v>
      </c>
      <c r="C264" s="2" t="s">
        <v>394</v>
      </c>
      <c r="D264" s="2" t="s">
        <v>99</v>
      </c>
      <c r="E264" s="1" t="str">
        <f>" "</f>
        <v> </v>
      </c>
      <c r="F264" s="1">
        <v>0</v>
      </c>
      <c r="G264" s="1" t="s">
        <v>14</v>
      </c>
      <c r="H264" s="1" t="s">
        <v>321</v>
      </c>
      <c r="I264" s="1" t="s">
        <v>17</v>
      </c>
      <c r="J264" s="4"/>
      <c r="K264" s="3" t="s">
        <v>395</v>
      </c>
      <c r="L264" s="1">
        <v>2019</v>
      </c>
      <c r="M264" s="1" t="s">
        <v>127</v>
      </c>
      <c r="N264" s="1" t="s">
        <v>23</v>
      </c>
    </row>
    <row r="265" spans="1:14" ht="87">
      <c r="A265" s="1" t="str">
        <f t="shared" si="12"/>
        <v>2023-04-15</v>
      </c>
      <c r="B265" s="1" t="str">
        <f>"1310"</f>
        <v>1310</v>
      </c>
      <c r="C265" s="2" t="s">
        <v>425</v>
      </c>
      <c r="D265" s="2" t="s">
        <v>452</v>
      </c>
      <c r="E265" s="1" t="str">
        <f>"01"</f>
        <v>01</v>
      </c>
      <c r="F265" s="1">
        <v>5</v>
      </c>
      <c r="G265" s="1" t="s">
        <v>14</v>
      </c>
      <c r="I265" s="1" t="s">
        <v>17</v>
      </c>
      <c r="J265" s="4"/>
      <c r="K265" s="3" t="s">
        <v>451</v>
      </c>
      <c r="L265" s="1">
        <v>2016</v>
      </c>
      <c r="M265" s="1" t="s">
        <v>28</v>
      </c>
      <c r="N265" s="1" t="s">
        <v>23</v>
      </c>
    </row>
    <row r="266" spans="1:13" ht="57.75">
      <c r="A266" s="1" t="str">
        <f t="shared" si="12"/>
        <v>2023-04-15</v>
      </c>
      <c r="B266" s="1" t="str">
        <f>"1405"</f>
        <v>1405</v>
      </c>
      <c r="C266" s="2" t="s">
        <v>396</v>
      </c>
      <c r="E266" s="1" t="str">
        <f>" "</f>
        <v> </v>
      </c>
      <c r="F266" s="1">
        <v>0</v>
      </c>
      <c r="G266" s="1" t="s">
        <v>20</v>
      </c>
      <c r="I266" s="1" t="s">
        <v>17</v>
      </c>
      <c r="J266" s="4"/>
      <c r="K266" s="3" t="s">
        <v>397</v>
      </c>
      <c r="L266" s="1">
        <v>2013</v>
      </c>
      <c r="M266" s="1" t="s">
        <v>18</v>
      </c>
    </row>
    <row r="267" spans="1:13" ht="43.5">
      <c r="A267" s="1" t="str">
        <f t="shared" si="12"/>
        <v>2023-04-15</v>
      </c>
      <c r="B267" s="1" t="str">
        <f>"1530"</f>
        <v>1530</v>
      </c>
      <c r="C267" s="2" t="s">
        <v>398</v>
      </c>
      <c r="E267" s="1" t="str">
        <f>" "</f>
        <v> </v>
      </c>
      <c r="F267" s="1">
        <v>0</v>
      </c>
      <c r="G267" s="1" t="s">
        <v>14</v>
      </c>
      <c r="I267" s="1" t="s">
        <v>17</v>
      </c>
      <c r="J267" s="4"/>
      <c r="K267" s="3" t="s">
        <v>399</v>
      </c>
      <c r="L267" s="1">
        <v>2018</v>
      </c>
      <c r="M267" s="1" t="s">
        <v>18</v>
      </c>
    </row>
    <row r="268" spans="1:13" ht="57.75">
      <c r="A268" s="1" t="str">
        <f t="shared" si="12"/>
        <v>2023-04-15</v>
      </c>
      <c r="B268" s="1" t="str">
        <f>"1550"</f>
        <v>1550</v>
      </c>
      <c r="C268" s="2" t="s">
        <v>314</v>
      </c>
      <c r="D268" s="2" t="s">
        <v>401</v>
      </c>
      <c r="E268" s="1" t="str">
        <f>"03"</f>
        <v>03</v>
      </c>
      <c r="F268" s="1">
        <v>15</v>
      </c>
      <c r="G268" s="1" t="s">
        <v>14</v>
      </c>
      <c r="I268" s="1" t="s">
        <v>17</v>
      </c>
      <c r="J268" s="4"/>
      <c r="K268" s="3" t="s">
        <v>400</v>
      </c>
      <c r="L268" s="1">
        <v>2019</v>
      </c>
      <c r="M268" s="1" t="s">
        <v>18</v>
      </c>
    </row>
    <row r="269" spans="1:13" ht="43.5">
      <c r="A269" s="1" t="str">
        <f t="shared" si="12"/>
        <v>2023-04-15</v>
      </c>
      <c r="B269" s="1" t="str">
        <f>"1650"</f>
        <v>1650</v>
      </c>
      <c r="C269" s="2" t="s">
        <v>402</v>
      </c>
      <c r="E269" s="1" t="str">
        <f>"01"</f>
        <v>01</v>
      </c>
      <c r="F269" s="1">
        <v>1</v>
      </c>
      <c r="G269" s="1" t="s">
        <v>20</v>
      </c>
      <c r="I269" s="1" t="s">
        <v>17</v>
      </c>
      <c r="J269" s="4"/>
      <c r="K269" s="3" t="s">
        <v>403</v>
      </c>
      <c r="L269" s="1">
        <v>2011</v>
      </c>
      <c r="M269" s="1" t="s">
        <v>18</v>
      </c>
    </row>
    <row r="270" spans="1:13" ht="28.5">
      <c r="A270" s="1" t="str">
        <f t="shared" si="12"/>
        <v>2023-04-15</v>
      </c>
      <c r="B270" s="1" t="str">
        <f>"1750"</f>
        <v>1750</v>
      </c>
      <c r="C270" s="2" t="s">
        <v>262</v>
      </c>
      <c r="D270" s="2" t="s">
        <v>264</v>
      </c>
      <c r="E270" s="1" t="str">
        <f>"2023"</f>
        <v>2023</v>
      </c>
      <c r="F270" s="1">
        <v>1</v>
      </c>
      <c r="G270" s="1" t="s">
        <v>20</v>
      </c>
      <c r="I270" s="1" t="s">
        <v>17</v>
      </c>
      <c r="J270" s="4"/>
      <c r="K270" s="3" t="s">
        <v>263</v>
      </c>
      <c r="L270" s="1">
        <v>2023</v>
      </c>
      <c r="M270" s="1" t="s">
        <v>18</v>
      </c>
    </row>
    <row r="271" spans="1:13" ht="57.75">
      <c r="A271" s="1" t="str">
        <f t="shared" si="12"/>
        <v>2023-04-15</v>
      </c>
      <c r="B271" s="1" t="str">
        <f>"1755"</f>
        <v>1755</v>
      </c>
      <c r="C271" s="2" t="s">
        <v>404</v>
      </c>
      <c r="D271" s="2" t="s">
        <v>406</v>
      </c>
      <c r="E271" s="1" t="str">
        <f>"01"</f>
        <v>01</v>
      </c>
      <c r="F271" s="1">
        <v>1</v>
      </c>
      <c r="G271" s="1" t="s">
        <v>14</v>
      </c>
      <c r="I271" s="1" t="s">
        <v>17</v>
      </c>
      <c r="J271" s="4"/>
      <c r="K271" s="3" t="s">
        <v>405</v>
      </c>
      <c r="L271" s="1">
        <v>2020</v>
      </c>
      <c r="M271" s="1" t="s">
        <v>28</v>
      </c>
    </row>
    <row r="272" spans="1:13" ht="28.5">
      <c r="A272" s="1" t="str">
        <f t="shared" si="12"/>
        <v>2023-04-15</v>
      </c>
      <c r="B272" s="1" t="str">
        <f>"1825"</f>
        <v>1825</v>
      </c>
      <c r="C272" s="2" t="s">
        <v>407</v>
      </c>
      <c r="D272" s="2" t="s">
        <v>409</v>
      </c>
      <c r="E272" s="1" t="str">
        <f>"01"</f>
        <v>01</v>
      </c>
      <c r="F272" s="1">
        <v>9</v>
      </c>
      <c r="G272" s="1" t="s">
        <v>20</v>
      </c>
      <c r="I272" s="1" t="s">
        <v>17</v>
      </c>
      <c r="J272" s="4"/>
      <c r="K272" s="3" t="s">
        <v>408</v>
      </c>
      <c r="L272" s="1">
        <v>2020</v>
      </c>
      <c r="M272" s="1" t="s">
        <v>28</v>
      </c>
    </row>
    <row r="273" spans="1:13" ht="57.75">
      <c r="A273" s="1" t="str">
        <f t="shared" si="12"/>
        <v>2023-04-15</v>
      </c>
      <c r="B273" s="1" t="str">
        <f>"1855"</f>
        <v>1855</v>
      </c>
      <c r="C273" s="2" t="s">
        <v>83</v>
      </c>
      <c r="E273" s="1" t="str">
        <f>"2023"</f>
        <v>2023</v>
      </c>
      <c r="F273" s="1">
        <v>69</v>
      </c>
      <c r="G273" s="1" t="s">
        <v>58</v>
      </c>
      <c r="J273" s="4"/>
      <c r="K273" s="3" t="s">
        <v>84</v>
      </c>
      <c r="L273" s="1">
        <v>2023</v>
      </c>
      <c r="M273" s="1" t="s">
        <v>18</v>
      </c>
    </row>
    <row r="274" spans="1:14" ht="72">
      <c r="A274" s="7" t="str">
        <f t="shared" si="12"/>
        <v>2023-04-15</v>
      </c>
      <c r="B274" s="7" t="str">
        <f>"1905"</f>
        <v>1905</v>
      </c>
      <c r="C274" s="8" t="s">
        <v>410</v>
      </c>
      <c r="D274" s="8" t="s">
        <v>412</v>
      </c>
      <c r="E274" s="7" t="str">
        <f>"01"</f>
        <v>01</v>
      </c>
      <c r="F274" s="7">
        <v>3</v>
      </c>
      <c r="G274" s="7" t="s">
        <v>204</v>
      </c>
      <c r="H274" s="7" t="s">
        <v>158</v>
      </c>
      <c r="I274" s="7" t="s">
        <v>17</v>
      </c>
      <c r="J274" s="5" t="s">
        <v>475</v>
      </c>
      <c r="K274" s="6" t="s">
        <v>411</v>
      </c>
      <c r="L274" s="7">
        <v>2021</v>
      </c>
      <c r="M274" s="7" t="s">
        <v>28</v>
      </c>
      <c r="N274" s="7"/>
    </row>
    <row r="275" spans="1:14" ht="43.5">
      <c r="A275" s="7" t="str">
        <f t="shared" si="12"/>
        <v>2023-04-15</v>
      </c>
      <c r="B275" s="7" t="str">
        <f>"1935"</f>
        <v>1935</v>
      </c>
      <c r="C275" s="8" t="s">
        <v>413</v>
      </c>
      <c r="D275" s="8"/>
      <c r="E275" s="7" t="str">
        <f>" "</f>
        <v> </v>
      </c>
      <c r="F275" s="7">
        <v>0</v>
      </c>
      <c r="G275" s="7" t="s">
        <v>14</v>
      </c>
      <c r="H275" s="7"/>
      <c r="I275" s="7" t="s">
        <v>17</v>
      </c>
      <c r="J275" s="5" t="s">
        <v>474</v>
      </c>
      <c r="K275" s="6" t="s">
        <v>414</v>
      </c>
      <c r="L275" s="7">
        <v>2018</v>
      </c>
      <c r="M275" s="7" t="s">
        <v>45</v>
      </c>
      <c r="N275" s="7" t="s">
        <v>23</v>
      </c>
    </row>
    <row r="276" spans="1:14" ht="57.75">
      <c r="A276" s="7" t="str">
        <f t="shared" si="12"/>
        <v>2023-04-15</v>
      </c>
      <c r="B276" s="7" t="str">
        <f>"2030"</f>
        <v>2030</v>
      </c>
      <c r="C276" s="8" t="s">
        <v>415</v>
      </c>
      <c r="D276" s="8"/>
      <c r="E276" s="7" t="str">
        <f>"01"</f>
        <v>01</v>
      </c>
      <c r="F276" s="7">
        <v>3</v>
      </c>
      <c r="G276" s="7" t="s">
        <v>204</v>
      </c>
      <c r="H276" s="7"/>
      <c r="I276" s="7" t="s">
        <v>17</v>
      </c>
      <c r="J276" s="5" t="s">
        <v>475</v>
      </c>
      <c r="K276" s="6" t="s">
        <v>416</v>
      </c>
      <c r="L276" s="7">
        <v>2022</v>
      </c>
      <c r="M276" s="7" t="s">
        <v>18</v>
      </c>
      <c r="N276" s="7" t="s">
        <v>23</v>
      </c>
    </row>
    <row r="277" spans="1:14" ht="72">
      <c r="A277" s="7" t="str">
        <f t="shared" si="12"/>
        <v>2023-04-15</v>
      </c>
      <c r="B277" s="7" t="str">
        <f>"2130"</f>
        <v>2130</v>
      </c>
      <c r="C277" s="8" t="s">
        <v>417</v>
      </c>
      <c r="D277" s="8" t="s">
        <v>99</v>
      </c>
      <c r="E277" s="7" t="str">
        <f>" "</f>
        <v> </v>
      </c>
      <c r="F277" s="7">
        <v>0</v>
      </c>
      <c r="G277" s="7" t="s">
        <v>204</v>
      </c>
      <c r="H277" s="7" t="s">
        <v>418</v>
      </c>
      <c r="I277" s="7" t="s">
        <v>17</v>
      </c>
      <c r="J277" s="5" t="s">
        <v>477</v>
      </c>
      <c r="K277" s="6" t="s">
        <v>419</v>
      </c>
      <c r="L277" s="7">
        <v>1982</v>
      </c>
      <c r="M277" s="7" t="s">
        <v>35</v>
      </c>
      <c r="N277" s="7" t="s">
        <v>23</v>
      </c>
    </row>
    <row r="278" spans="1:13" ht="57.75">
      <c r="A278" s="1" t="str">
        <f t="shared" si="12"/>
        <v>2023-04-15</v>
      </c>
      <c r="B278" s="1" t="str">
        <f>"2330"</f>
        <v>2330</v>
      </c>
      <c r="C278" s="2" t="s">
        <v>324</v>
      </c>
      <c r="D278" s="2" t="s">
        <v>421</v>
      </c>
      <c r="E278" s="1" t="str">
        <f>"02"</f>
        <v>02</v>
      </c>
      <c r="F278" s="1">
        <v>3</v>
      </c>
      <c r="G278" s="1" t="s">
        <v>20</v>
      </c>
      <c r="I278" s="1" t="s">
        <v>17</v>
      </c>
      <c r="J278" s="4"/>
      <c r="K278" s="3" t="s">
        <v>420</v>
      </c>
      <c r="L278" s="1">
        <v>2020</v>
      </c>
      <c r="M278" s="1" t="s">
        <v>18</v>
      </c>
    </row>
    <row r="279" spans="1:13" ht="43.5">
      <c r="A279" s="1" t="str">
        <f t="shared" si="12"/>
        <v>2023-04-15</v>
      </c>
      <c r="B279" s="1" t="str">
        <f>"2400"</f>
        <v>2400</v>
      </c>
      <c r="C279" s="2" t="s">
        <v>13</v>
      </c>
      <c r="E279" s="1" t="str">
        <f>"03"</f>
        <v>03</v>
      </c>
      <c r="F279" s="1">
        <v>7</v>
      </c>
      <c r="G279" s="1" t="s">
        <v>14</v>
      </c>
      <c r="H279" s="1" t="s">
        <v>100</v>
      </c>
      <c r="I279" s="1" t="s">
        <v>17</v>
      </c>
      <c r="J279" s="4"/>
      <c r="K279" s="3" t="s">
        <v>101</v>
      </c>
      <c r="L279" s="1">
        <v>2012</v>
      </c>
      <c r="M279" s="1" t="s">
        <v>18</v>
      </c>
    </row>
    <row r="280" spans="1:13" ht="43.5">
      <c r="A280" s="1" t="str">
        <f t="shared" si="12"/>
        <v>2023-04-15</v>
      </c>
      <c r="B280" s="1" t="str">
        <f>"2500"</f>
        <v>2500</v>
      </c>
      <c r="C280" s="2" t="s">
        <v>13</v>
      </c>
      <c r="E280" s="1" t="str">
        <f>"03"</f>
        <v>03</v>
      </c>
      <c r="F280" s="1">
        <v>7</v>
      </c>
      <c r="G280" s="1" t="s">
        <v>14</v>
      </c>
      <c r="H280" s="1" t="s">
        <v>100</v>
      </c>
      <c r="I280" s="1" t="s">
        <v>17</v>
      </c>
      <c r="J280" s="4"/>
      <c r="K280" s="3" t="s">
        <v>101</v>
      </c>
      <c r="L280" s="1">
        <v>2012</v>
      </c>
      <c r="M280" s="1" t="s">
        <v>18</v>
      </c>
    </row>
    <row r="281" spans="1:13" ht="43.5">
      <c r="A281" s="1" t="str">
        <f t="shared" si="12"/>
        <v>2023-04-15</v>
      </c>
      <c r="B281" s="1" t="str">
        <f>"2600"</f>
        <v>2600</v>
      </c>
      <c r="C281" s="2" t="s">
        <v>13</v>
      </c>
      <c r="E281" s="1" t="str">
        <f>"03"</f>
        <v>03</v>
      </c>
      <c r="F281" s="1">
        <v>7</v>
      </c>
      <c r="G281" s="1" t="s">
        <v>14</v>
      </c>
      <c r="H281" s="1" t="s">
        <v>100</v>
      </c>
      <c r="I281" s="1" t="s">
        <v>17</v>
      </c>
      <c r="J281" s="4"/>
      <c r="K281" s="3" t="s">
        <v>101</v>
      </c>
      <c r="L281" s="1">
        <v>2012</v>
      </c>
      <c r="M281" s="1" t="s">
        <v>18</v>
      </c>
    </row>
    <row r="282" spans="1:13" ht="43.5">
      <c r="A282" s="1" t="str">
        <f t="shared" si="12"/>
        <v>2023-04-15</v>
      </c>
      <c r="B282" s="1" t="str">
        <f>"2700"</f>
        <v>2700</v>
      </c>
      <c r="C282" s="2" t="s">
        <v>13</v>
      </c>
      <c r="E282" s="1" t="str">
        <f>"03"</f>
        <v>03</v>
      </c>
      <c r="F282" s="1">
        <v>7</v>
      </c>
      <c r="G282" s="1" t="s">
        <v>14</v>
      </c>
      <c r="H282" s="1" t="s">
        <v>100</v>
      </c>
      <c r="I282" s="1" t="s">
        <v>17</v>
      </c>
      <c r="J282" s="4"/>
      <c r="K282" s="3" t="s">
        <v>101</v>
      </c>
      <c r="L282" s="1">
        <v>2012</v>
      </c>
      <c r="M282" s="1" t="s">
        <v>18</v>
      </c>
    </row>
    <row r="283" spans="1:13" ht="43.5">
      <c r="A283" s="1" t="str">
        <f t="shared" si="12"/>
        <v>2023-04-15</v>
      </c>
      <c r="B283" s="1" t="str">
        <f>"2800"</f>
        <v>2800</v>
      </c>
      <c r="C283" s="2" t="s">
        <v>13</v>
      </c>
      <c r="E283" s="1" t="str">
        <f>"03"</f>
        <v>03</v>
      </c>
      <c r="F283" s="1">
        <v>7</v>
      </c>
      <c r="G283" s="1" t="s">
        <v>14</v>
      </c>
      <c r="H283" s="1" t="s">
        <v>100</v>
      </c>
      <c r="I283" s="1" t="s">
        <v>17</v>
      </c>
      <c r="J283" s="4"/>
      <c r="K283" s="3" t="s">
        <v>101</v>
      </c>
      <c r="L283" s="1">
        <v>2012</v>
      </c>
      <c r="M283" s="1" t="s">
        <v>18</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Sarah Cook</cp:lastModifiedBy>
  <dcterms:created xsi:type="dcterms:W3CDTF">2023-03-14T04:12:01Z</dcterms:created>
  <dcterms:modified xsi:type="dcterms:W3CDTF">2023-03-14T04:12:04Z</dcterms:modified>
  <cp:category/>
  <cp:version/>
  <cp:contentType/>
  <cp:contentStatus/>
</cp:coreProperties>
</file>