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469847" sheetId="1" r:id="rId1"/>
  </sheets>
  <definedNames/>
  <calcPr fullCalcOnLoad="1"/>
</workbook>
</file>

<file path=xl/sharedStrings.xml><?xml version="1.0" encoding="utf-8"?>
<sst xmlns="http://schemas.openxmlformats.org/spreadsheetml/2006/main" count="1804" uniqueCount="531">
  <si>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</si>
  <si>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</si>
  <si>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</si>
  <si>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</si>
  <si>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</si>
  <si>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</si>
  <si>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</si>
  <si>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</si>
  <si>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</si>
  <si>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</si>
  <si>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</si>
  <si>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</si>
  <si>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</si>
  <si>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</si>
  <si>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</si>
  <si>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</si>
  <si>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</si>
  <si>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</si>
  <si>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</si>
  <si>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</si>
  <si>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Showcasing songs and videos created in remote outback communities.</t>
  </si>
  <si>
    <t>Arnhern Land</t>
  </si>
  <si>
    <t>Y</t>
  </si>
  <si>
    <t>G</t>
  </si>
  <si>
    <t>Todd River</t>
  </si>
  <si>
    <t>Coyote's Crazy Smart Science Show</t>
  </si>
  <si>
    <t>Visit with Elder Woody Morrison who shares about how it all began - from an Indigenous perspective and we learn some of the science of the big bang.</t>
  </si>
  <si>
    <t>Cosmos</t>
  </si>
  <si>
    <t>CANADA</t>
  </si>
  <si>
    <t>Bino And Fino</t>
  </si>
  <si>
    <t>Bino and Fino are excited! Mummy is taking them to her friend Mrs. Ade, the Tailor to measure for some new clothes.</t>
  </si>
  <si>
    <t>AFRICA</t>
  </si>
  <si>
    <t>Waabiny Time</t>
  </si>
  <si>
    <t>Celebrate Nyoongar Culture and learn more about our country with Waabiny Time</t>
  </si>
  <si>
    <t>Raven's Quest</t>
  </si>
  <si>
    <t xml:space="preserve">a w </t>
  </si>
  <si>
    <t>Bradley is an 11-year-old Cayuga boy from the Six Nations of the Grand River who loves spending time at his grandparents' home on Walpole Island, Ontario.</t>
  </si>
  <si>
    <t>Bradley</t>
  </si>
  <si>
    <t>Wolf Joe</t>
  </si>
  <si>
    <t>Joe's concerned that a lacrosse game against a new opponent is one his team will lose so he fakes an illness but when Smudge gets into trouble Joe realizes he must tell the truth and lead the rescue.</t>
  </si>
  <si>
    <t>Nanny Tuta</t>
  </si>
  <si>
    <t>Nanny Tuta loves to sing and her friend the Fox has composed a nice song for her - 'Tuta's song'. Listen to it and sing along!</t>
  </si>
  <si>
    <t>Nanny Tuta Song</t>
  </si>
  <si>
    <t>UNITED KINGDOM</t>
  </si>
  <si>
    <t xml:space="preserve">Spartakus And The Sun Beneath The Sea </t>
  </si>
  <si>
    <t>Discovering a city surrounded by an impassable wall, our heroes are immediately captured by iron men, then thrown into the fortified city after receiving a mark on their foreheads.</t>
  </si>
  <si>
    <t>Uncle Bert</t>
  </si>
  <si>
    <t>FRANCE</t>
  </si>
  <si>
    <t>Bushwhacked</t>
  </si>
  <si>
    <t>Join Kamil and Kayne on a Top End croc tale tinged with urgency and jeopardy and featuring some of the most spectacular scenery in the country.</t>
  </si>
  <si>
    <t>Croc Eggs</t>
  </si>
  <si>
    <t>A matchmaking mission that takes Kayne and Kamil to Lake Eyre and Cooper Pedy, but far from romantic, this adventure involves the world's most venomous snake!</t>
  </si>
  <si>
    <t>Inland Taipan</t>
  </si>
  <si>
    <t>The Magic Canoe</t>
  </si>
  <si>
    <t>While Pam is unhappy to be told that she is too small to do anything, Viola sends the campers on a surprise mission!</t>
  </si>
  <si>
    <t>Pam And Touti</t>
  </si>
  <si>
    <t>QLD Murri Carnival Finals 2022</t>
  </si>
  <si>
    <t>NC</t>
  </si>
  <si>
    <t>Watch QLD Murri Carnival 2022 Finals at the Redcliffe Dolphins Moreton Daily Stadium as teams go head-to-head to become Murri Carnival champs.</t>
  </si>
  <si>
    <t>Women's Grand Final</t>
  </si>
  <si>
    <t>The biggest multicultural sports event in Western Australia where sports men and women come together to take part in the NRL WA's Harmony Nines tournament.</t>
  </si>
  <si>
    <t>Women's Semi Final 1 - Te Puru Vs Western Fijian Civa</t>
  </si>
  <si>
    <t>Rugby League 2022: Koori Knockout</t>
  </si>
  <si>
    <t>Relive all the magic of the 50th edition of the Koori Knockout - an unforgettable gathering of sport and culture.</t>
  </si>
  <si>
    <t>Rugby Union 2022: Ella 7s</t>
  </si>
  <si>
    <t>Rugby 7s at its grassroots best played in the Ella spirit.</t>
  </si>
  <si>
    <t>Away From Country</t>
  </si>
  <si>
    <t>Away From Country captures the essence of Indigenous excellence on and off the sporting field and highlights the journeys of our Indigenous sportspeople.</t>
  </si>
  <si>
    <t>Brendan Williams: Dingo</t>
  </si>
  <si>
    <t>The South Sydney Story</t>
  </si>
  <si>
    <t xml:space="preserve">l </t>
  </si>
  <si>
    <t>We visit the final games of the season and determine if the grand experiment of privatisation has worked at South's.</t>
  </si>
  <si>
    <t>Rabbit Season</t>
  </si>
  <si>
    <t>Feeding The Scrum 2022</t>
  </si>
  <si>
    <t>Join the best First Nations athletes and entertainers to talk sports, pop culture and the issues that affect us all in a fly on the wall chat between friends.</t>
  </si>
  <si>
    <t>Nyoongar Footy Magic Bio Pics</t>
  </si>
  <si>
    <t>Lance 'Buddy' Franklin is a Nyoongar man who grew up in Dowerin, Western Australia. 273 games 2005 - 2017 for Hawthorn, Sydney Swans, Australia.</t>
  </si>
  <si>
    <t>Lance 'buddy' Franklin</t>
  </si>
  <si>
    <t>All the action from the NTFL Women's Under 18s 2022 season.</t>
  </si>
  <si>
    <t>All the action from the NTFL Men's Under 18s 2022 season.</t>
  </si>
  <si>
    <t>Round 12 - St Marys V Darwin Buffaloes</t>
  </si>
  <si>
    <t>Spirit Talker</t>
  </si>
  <si>
    <t xml:space="preserve">a </t>
  </si>
  <si>
    <t>Follow Mi'kmaq medium Shawn Leonard as he travels from coast to coast using his psychic abilities to connect the living with the dead and bring hope, healing, and closure to indigenous communities.</t>
  </si>
  <si>
    <t>The Land We're On With Penelope Towney</t>
  </si>
  <si>
    <t>In this short film, Penelope Towney performs an Acknowledgement of Country for the Dharawal and Yuin Nations. Penelope then speaks about performing Welcomes to Country and Acknowledgements of Country.</t>
  </si>
  <si>
    <t>Animal Babies - First Year On Earth</t>
  </si>
  <si>
    <t>Three wildlife camera operators follow six iconic baby animals as they face the challenges of surviving their first year on Earth.</t>
  </si>
  <si>
    <t xml:space="preserve"> </t>
  </si>
  <si>
    <t>Quincy Jones Big Band</t>
  </si>
  <si>
    <t>Kutcha's Koorioke</t>
  </si>
  <si>
    <t>Kutcha takes Emma Donovan to the 'We Walk in the Footprints of Giants' mural at the Aboriginal Advancement League where Emma sings 'Pink Skirt' about the strong line of women in her family.</t>
  </si>
  <si>
    <t>Emma Donovan</t>
  </si>
  <si>
    <t>The Sit In: Harry Belafonte</t>
  </si>
  <si>
    <t>While the country was embroiled in a divisive election with racial tensions flaring, Civil Rights activist and trailblazing performer Harry Belafonte guest hosted The Tonight Show for a week in 1968.</t>
  </si>
  <si>
    <t>USA</t>
  </si>
  <si>
    <t>Herbs</t>
  </si>
  <si>
    <t>M</t>
  </si>
  <si>
    <t>Director Tearepa Kahi celebrates Herbs - a pulsating journey from the rehearsal room to the main stage, where the music which inspired a nation to stand up, lives on.</t>
  </si>
  <si>
    <t>NEW ZEALAND</t>
  </si>
  <si>
    <t>Songlines on Screen</t>
  </si>
  <si>
    <t>After years of haunting silence, Tom returns to his grandmother's country, seeking the permission of Lawmen to learn Dhambul, the Morning Star ceremony.</t>
  </si>
  <si>
    <t>Finding Mawiranga</t>
  </si>
  <si>
    <t>Kakadu</t>
  </si>
  <si>
    <t>Ooraminna</t>
  </si>
  <si>
    <t>Rock out with us as we make some noise and learn about the scientific wonders of music with musicians Gregory Coyes and Sheryl Sewepagaham.</t>
  </si>
  <si>
    <t>Science Of Music</t>
  </si>
  <si>
    <t>Zeena then teaches Bino and Fino about flags of many African countries.</t>
  </si>
  <si>
    <t>Wave Your Flag</t>
  </si>
  <si>
    <t>Kaksat'iio is a 10-year-old Mohawk girl from Kahnawake. Today is her birthday party with cake and pizza! Kaksat'iio is proud to model clothing created by Indigenous designers.</t>
  </si>
  <si>
    <t>Kaksat'iio</t>
  </si>
  <si>
    <t>When Chief Madwe runs out of jam, Buddy and the kids decide to pick fresh blueberries for him to make more jam.</t>
  </si>
  <si>
    <t>Nanny Tuta and the Fox play shopping. The Fox wants to buy herself a car. Which car will Foxy choose and won't it be too big for her?</t>
  </si>
  <si>
    <t>Shop</t>
  </si>
  <si>
    <t>Tehrig, badly injured after crossing the interlayer tunnel again, returned to Arkadia. Delirious, he starts talking about pirates.</t>
  </si>
  <si>
    <t>Tehrig's Nightmare</t>
  </si>
  <si>
    <t>The Gold Coast is normally associated with sunshine and beach holidays, but a trawl through the canals and rivers of the Gold Coast will prove anything but a holiday for the Bushwhacked co-hosts.</t>
  </si>
  <si>
    <t>Bull Sharks</t>
  </si>
  <si>
    <t>Kayne and Kamil are heading to the Apple Island in the name of platypus population research, and to uncover a little known dangerous characteristic of this popular species.</t>
  </si>
  <si>
    <t>Platypus</t>
  </si>
  <si>
    <t>Nico has a bad cold and cannot participate in the fun adventure. In the end, he realizes that imagination is a wonderful power that he can use whenever he wants!</t>
  </si>
  <si>
    <t>Nico's Book</t>
  </si>
  <si>
    <t>Anthem Sessions Interstitials</t>
  </si>
  <si>
    <t>Our Anthems showcase iconic songs for this lands First Peoples from some of our very best song men and women.</t>
  </si>
  <si>
    <t>Rochelle Watson</t>
  </si>
  <si>
    <t>Shortland Street</t>
  </si>
  <si>
    <t xml:space="preserve">a s </t>
  </si>
  <si>
    <t>Madonna lies for love. Damo puts his foot in it with TK. Dawn fights the law and the law wins.</t>
  </si>
  <si>
    <t>The Cook Up With Adam Liaw</t>
  </si>
  <si>
    <t>Host Adam Liaw, comedian Matt Okine, and video game critic Steph Bendixen are in the Cook Up kitchen whipping up their ultimate noodle dishes.</t>
  </si>
  <si>
    <t>Noodles</t>
  </si>
  <si>
    <t>Kamil challenges Kayne's inner cowboy to conquer a rodeo bull ride and become a protection athlete AKA Rodeo Clown at a professional rodeo!</t>
  </si>
  <si>
    <t>Rodeo</t>
  </si>
  <si>
    <t xml:space="preserve"> Red Dirt Riders</t>
  </si>
  <si>
    <t>The Pilbara's first traffic jam forms during riding practice before a trip to the marsh. Living proof of the dangers of riding on country.</t>
  </si>
  <si>
    <t>When a storm approaches, the trio are sent to alert the people of Turtle Bay.</t>
  </si>
  <si>
    <t>Stormy Weather</t>
  </si>
  <si>
    <t>Tales Of The Moana</t>
  </si>
  <si>
    <t>Faiana is the world's first Pasifika courier fairy, but one day, things go terribly wrong with a very important magical delivery.</t>
  </si>
  <si>
    <t>Alulelei And The Secret Of The Stars</t>
  </si>
  <si>
    <t>SAMOA</t>
  </si>
  <si>
    <t xml:space="preserve">Thalu </t>
  </si>
  <si>
    <t>The kids enter an old town, deserted except for two brothers who haven't spoken for years. Finally, with all eight stones the kids arrive at theThalu to take on the Takers.</t>
  </si>
  <si>
    <t>Brothers &amp; The Thalu</t>
  </si>
  <si>
    <t>In the mountains, our heroes discover the entrance to a temple. They are greeted by a large priest wearing a mask with the head of a bird.</t>
  </si>
  <si>
    <t xml:space="preserve">Our Stories </t>
  </si>
  <si>
    <t>This film explores the life and thoughts of artist Maree Clarke, an Aboriginal woman with links to many communities, who is passionate about keeping rituals and stories alive.</t>
  </si>
  <si>
    <t>Cultural Activist - Maree Clarke</t>
  </si>
  <si>
    <t>Sasha Sarago embarks on a quest to examine Australia's relationship to Aboriginal beauty through the phrase: you're too pretty to be Aboriginal.</t>
  </si>
  <si>
    <t>Too Pretty To Be Aboriginal</t>
  </si>
  <si>
    <t>Bamay</t>
  </si>
  <si>
    <t>A slow TV showcase of the stunning landscapes found in Darumbal, Ngaro, Guugu Yimithirr, Tiwi &amp; Bathurst Island Country.</t>
  </si>
  <si>
    <t>Darumbal, Ngaro, Guugu Yimithirr, Tiwi &amp; Bathurst Island Country</t>
  </si>
  <si>
    <t>Slow TV is back on NITV with more beautiful Bamay, celebrating stunning landscapes of Countries across Australia. Sit back and relax with the healing powers of Country.</t>
  </si>
  <si>
    <t>Nuenonne Country - Bruny Island TAS</t>
  </si>
  <si>
    <t xml:space="preserve">Bamay </t>
  </si>
  <si>
    <t>This episode of Bamay showcases beautiful Arrernte and Warlpiri Country - with locations such as Mparntwe Alice Springs and the Ellery Creek Big Hole.</t>
  </si>
  <si>
    <t>Walpiri Country - Tanami Desert</t>
  </si>
  <si>
    <t>Undiscovered Vistas</t>
  </si>
  <si>
    <t>A rugged, sky-high plain in the remote heart of Bolivia, the Andean Altiplano lays claim to towering snow-capped peaks, glowing multicoloured lagoons and the world's largest salt desert.</t>
  </si>
  <si>
    <t>Andean Altiplano, Bolivia</t>
  </si>
  <si>
    <t xml:space="preserve">Hip Hop Evolution  </t>
  </si>
  <si>
    <t xml:space="preserve">d l s v </t>
  </si>
  <si>
    <t>Run-DMC ushers in a new era of Hip-Hop. An unknown producer finds a new way to make beats and launches Hip-Hop's Golden Age, culminating in the epic fury of Public Enemy.</t>
  </si>
  <si>
    <t xml:space="preserve">Karla Grant Presents </t>
  </si>
  <si>
    <t xml:space="preserve">Karla Grant presents two stories showing how our traditional practices are alive and well. We learn the traditional ways of spear making and how to make a traditional shield called a Maarga. </t>
  </si>
  <si>
    <t>On My Fathers Country + The Making Of The Marrga</t>
  </si>
  <si>
    <t>Gurrumul</t>
  </si>
  <si>
    <t>MA</t>
  </si>
  <si>
    <t xml:space="preserve">l q </t>
  </si>
  <si>
    <t>Gurrumul is a portrait of an artist on the brink of global reverence, and the struggles he and those closest to him faced in balancing that which mattered most to him and keeping the show on the road.</t>
  </si>
  <si>
    <t xml:space="preserve">My Survival As An Aboriginal </t>
  </si>
  <si>
    <t>Essie Coffey, a black activist and musician, shows the conflicts of living as an Aboriginal under white domination.</t>
  </si>
  <si>
    <t>Mataranka</t>
  </si>
  <si>
    <t>Hermannsburg</t>
  </si>
  <si>
    <t>We can all help save animal homes - learn from Dr. Ruby Dunstan who helped protect the Stein Valley and wildlife habitat.</t>
  </si>
  <si>
    <t>Animal Habitat</t>
  </si>
  <si>
    <t>Bino and Fino are shocked to find out not all birds fly. How is that even possible?</t>
  </si>
  <si>
    <t>Not All Birds Fly</t>
  </si>
  <si>
    <t>Waskwaabiish is a 10-year-old from the Mohawk and Anishinaabe nations. He's into science and cooking!</t>
  </si>
  <si>
    <t>Waskwaabiish</t>
  </si>
  <si>
    <t>Nina decides to make a crow her pet, she and her friends build it a fancy bird house with wire over the windows but then must rescue it from a calamity created by trying to keep a wild bird cooped up.</t>
  </si>
  <si>
    <t>As The Crow Flies</t>
  </si>
  <si>
    <t>Do you know what is Tuta's favourite game? It's Hide and seek! Nanny Tuta is playing Hide and seek with three butterflies. Help her find them!</t>
  </si>
  <si>
    <t>Hide And Seek</t>
  </si>
  <si>
    <t>In the ruins of the first city of Arkadia, built just after the great cataclysm, our heroes search for records of the creation of the Shagma.</t>
  </si>
  <si>
    <t>Kayne and Kamil are on a journey to the Epping Forest National Park in central Queensland to meet the once thought extinct, but still critically endangered, Hairy-Nosed Wombat.</t>
  </si>
  <si>
    <t>Hairy Nosed Wombat</t>
  </si>
  <si>
    <t>An epic journey to the sea floor to carry out research on 'a silent assassin', the deadly Cone Snail.</t>
  </si>
  <si>
    <t>Cone Snail</t>
  </si>
  <si>
    <t>Julie sees Viola hugging Pam and calling her her little treasure. She imagines that her aunt prefers Pam!</t>
  </si>
  <si>
    <t xml:space="preserve">a q </t>
  </si>
  <si>
    <t>Characters Of Broome</t>
  </si>
  <si>
    <t xml:space="preserve">a d w </t>
  </si>
  <si>
    <t>Peter Yu's story will step behind his public image and reveal the private man and what drives him.</t>
  </si>
  <si>
    <t>Peter Yu</t>
  </si>
  <si>
    <t>TK forges an unlikely connection. Madonna makes an enemy. Dawn is chilled to the bone.</t>
  </si>
  <si>
    <t>To give you some more options for that late-night feast, host Adam Liaw and guests, Studio 10 roving reporter Daniel Doody and chef Jessi Singh, create theirs in the Cook Up Kitchen.</t>
  </si>
  <si>
    <t>Midnight Feast</t>
  </si>
  <si>
    <t>Kamil challenges Kayne to hug a sawfish, but to find it he must visit a place where darkness is king amidst waters alive with bull sharks and crocodiles.</t>
  </si>
  <si>
    <t>Sawfish</t>
  </si>
  <si>
    <t>Red Dirt Riders</t>
  </si>
  <si>
    <t>Near a ghost town on the coast, a famous red dog is resting in peace after an adventurous life. To visit his memorial the Red Dirt Riders must brave the Ngurin River crossing.</t>
  </si>
  <si>
    <t>Bajinhurrba</t>
  </si>
  <si>
    <t>When the kids help out at the local radio station they discover a problem with the antenna is being caused by a baby raccoon.</t>
  </si>
  <si>
    <t>Turtle Bay Radio</t>
  </si>
  <si>
    <t>Thanks to a magical tail, Lani is a shape shifting girl who can transform into a dolphin!  But one day her magical tail goes missing!</t>
  </si>
  <si>
    <t>Meilani The Brown Butterfly</t>
  </si>
  <si>
    <t>With a mysterious cloud spreading and making people sick, two groups of kids join forces to save the world. The kids encounter a strange man who's been chased up a tree by a tiny horse.</t>
  </si>
  <si>
    <t>Escape And Man Up The Tree</t>
  </si>
  <si>
    <t>In the jungle, our heroes accompany Ma-Toot, who is looking for her son, Thot. Meanwhile, not far from there, pirates are working to restore an old park of attractions.</t>
  </si>
  <si>
    <t>Mama Thot</t>
  </si>
  <si>
    <t>Our Stories</t>
  </si>
  <si>
    <t>Sally Palmer reveals the story and legacy of her mother, Agnes Palmer, who walked the streets of Santa Teresa throwing prayers to the wind and asking for healing to be brought to her people.</t>
  </si>
  <si>
    <t>Prayers To The Wind</t>
  </si>
  <si>
    <t xml:space="preserve">Indian Country Today </t>
  </si>
  <si>
    <t>Native American News</t>
  </si>
  <si>
    <t>Bundjalung - Northern NSW</t>
  </si>
  <si>
    <t>Treaty</t>
  </si>
  <si>
    <t>Through discussions with their grandmother Aunty Sandra Onus and friend Oscar Monaghan, Nayuka Gorrie realises their position on Treaty has evolved.</t>
  </si>
  <si>
    <t>Treaty Now</t>
  </si>
  <si>
    <t>A diverse trek through the remote and surprising canyonlands of southern Utah reveal soaring cliff walls, forested plateaus and breathtaking gorges.</t>
  </si>
  <si>
    <t>Utah, USA</t>
  </si>
  <si>
    <t>The Beach</t>
  </si>
  <si>
    <t>Positive changes begin to form in Warwick's mind, body and soul. His hunting and gathering skills have improved and he feels confident enough to go spear fishing in shark and croc-filled waters.</t>
  </si>
  <si>
    <t>Are You Here For Me</t>
  </si>
  <si>
    <t>The Last Land - Gespe'gewa'gi</t>
  </si>
  <si>
    <t>Blayze decides to spice up the snow crab season with a fun competition for his crew, while Walter spends his time dealing with mechanical issues.</t>
  </si>
  <si>
    <t>Snow Crab Contest</t>
  </si>
  <si>
    <t>Hunting Aotearoa</t>
  </si>
  <si>
    <t>Howie's hunting on The Rock Of Polynesia.Traditional hunting methods make way for newer GPS tracking and trained dogs as the boys go on a search for wild pig.</t>
  </si>
  <si>
    <t>Niue-Lakepa</t>
  </si>
  <si>
    <t>Atlanta</t>
  </si>
  <si>
    <t xml:space="preserve">l v </t>
  </si>
  <si>
    <t>One time I was gonna be an extra on this TV show but then they started asking me about social security numbers and taxes and being up there at 5am. I know y'all ain't doing that with Taraji.</t>
  </si>
  <si>
    <t>Work Ethic!</t>
  </si>
  <si>
    <t xml:space="preserve">v </t>
  </si>
  <si>
    <t>Ay, ya'll remember how we used to hit the club and do the Pool Palace and Crank Dat and nobody got shot? Yeah me neither.</t>
  </si>
  <si>
    <t>Crank Dat Killer</t>
  </si>
  <si>
    <t>Sgwaaway K'uuna (Edge Of The Knife)</t>
  </si>
  <si>
    <t>After a tragic accident, an anguished man retreats deep into the forest where he becomes a `wild man'.</t>
  </si>
  <si>
    <t>A slow TV showcase of the stunning landscapes found in Ngarrindjeri Country.</t>
  </si>
  <si>
    <t>Ngarrindjeri Country</t>
  </si>
  <si>
    <t>Palm Valley</t>
  </si>
  <si>
    <t>Anzac Hill</t>
  </si>
  <si>
    <t>We meet archaeologist Dr. Rudy Reimer to study the ground beneath out feet and Kai shows us how to make our own rocks!</t>
  </si>
  <si>
    <t>Dwellings</t>
  </si>
  <si>
    <t>Ms Zainab is teaching the children about animals found in the African wild. They are eager to know what animal could be the biggest!</t>
  </si>
  <si>
    <t>What's The Biggest Animal In The World</t>
  </si>
  <si>
    <t>Kikpesan just turned 13. She's from the Mi'kmaq Nation and she lives in Esgenoopetitj, New Brunswick. Kikpesan is an accomplished archer, she has competed at the New Brunswisk Indian Summer Games.</t>
  </si>
  <si>
    <t>Kikpesan</t>
  </si>
  <si>
    <t>When the friends gather for a sleep-over, Nina is anxious about being away from her mom until she reveals her fear to the others.</t>
  </si>
  <si>
    <t>Braver Together</t>
  </si>
  <si>
    <t>The Fox is getting ready for her first day at kindergarten and Nanny Tuta is helping her to pack her bag. Will Foxy need sportswear and rubber boots? Maybe some chestnuts?</t>
  </si>
  <si>
    <t>First Day Of School</t>
  </si>
  <si>
    <t>Tehrig falls victim to the 'song of the machine', an ancient cyber trap that shuts down all of his functions.</t>
  </si>
  <si>
    <t>Holiday Fever</t>
  </si>
  <si>
    <t>Fraser Island in Queensland beckons and so too does the need to sustain the predator that calls the World Heritage site home.</t>
  </si>
  <si>
    <t>Dingoes</t>
  </si>
  <si>
    <t>This creepy crawly episode is an invitation to join the hosts on a lunch date in Gosford, New South Wales.</t>
  </si>
  <si>
    <t>Wolf Spider</t>
  </si>
  <si>
    <t>Pam is absorbed by a new puzzle and is not interested in anything else! When the team travels north to care for a caribou, Pam rediscovers that it's important to be there for her friends.</t>
  </si>
  <si>
    <t>Puzzles And Caribou</t>
  </si>
  <si>
    <t>Road Open</t>
  </si>
  <si>
    <t>Djarindjin is a medium-sized Aboriginal community located 170 km from Broome in the Kimberley Region of Western Australia, within the Shire of Broome.</t>
  </si>
  <si>
    <t>Djarindjin Lombadina</t>
  </si>
  <si>
    <t>Sally has many a story to tell about her life and the unique richness and influences of being raised in the multicultural community of Broome.</t>
  </si>
  <si>
    <t>Sally Bin Demin</t>
  </si>
  <si>
    <t>Trading Cultures</t>
  </si>
  <si>
    <t>Three artists from Makassar, Indonesia and three artists from Yirrkala, East Arnhem Land reconnect a 400 year old trade relationship through art.</t>
  </si>
  <si>
    <t>Dawn contemplates a bleak future. Marty is thrown back into the deep end. Madonna's reputation takes a serious hit.</t>
  </si>
  <si>
    <t>Ever get asked to bring a plate to the family BBQ and never know what to bring? Adam and NITV presenters Rae Johnston and Natalie Ahmat have you sorted as they create their favourite bring-a-plate.</t>
  </si>
  <si>
    <t>Bring A Plate</t>
  </si>
  <si>
    <t>Find out why Kamil challenges Kayne to wash his hair with camel urine in a hilarious episode of Bushwhacked with the grossest mission yet!</t>
  </si>
  <si>
    <t>Camels</t>
  </si>
  <si>
    <t>Weymul is a safe place to ride with lots of tracks and stories. The Red Dirt Riders visit a shearer's shed where a mysterious spirit of the country lives.</t>
  </si>
  <si>
    <t>Weymul</t>
  </si>
  <si>
    <t>Nina is missing a moccasin she needs for pow-wow workout class and jumps to the conclusion that Smudge the puppy has taken it.</t>
  </si>
  <si>
    <t>Missing Moccasin</t>
  </si>
  <si>
    <t xml:space="preserve">Tales Of The Moana </t>
  </si>
  <si>
    <t>After a storm at sea traps Masina on a deserted pacific island, she finds a magical seashell. Could this seashell help Masina finally get home?</t>
  </si>
  <si>
    <t>Losi The Giant Fisherman</t>
  </si>
  <si>
    <t>The kids find themselves trapped in a strange school with an ancient principal. They then encounter legendary outlaw stockman, Random Dan and his sidekick, Big Joey.</t>
  </si>
  <si>
    <t>Our heroes return to the frozen layer of Icelandis, intent on unlocking the secret of the ghost ship. Embarking alone, Spartakus finally goes  to meet the mysterious captain.</t>
  </si>
  <si>
    <t>Gateway To Dawn</t>
  </si>
  <si>
    <t>Being in the wrong place at the wrong time put Howie in the prison system for seven years. On lifetime parole, Howie shares his story and his struggles of readjusting back into society.</t>
  </si>
  <si>
    <t>Stuck In Time</t>
  </si>
  <si>
    <t>This film explores the dilemma of what to do with McMillan's Stick, the walking cane owned by the explorer and mass murderer Angus McMillan of Gippsland, Victoria.</t>
  </si>
  <si>
    <t>McMillan's Stick</t>
  </si>
  <si>
    <t>Living Black</t>
  </si>
  <si>
    <t>Megan Davis was instrumental in the creation of the Uluru Statement from the Heart in 2017, now on the fifth anniversary Karla Grant speaks to Megan about what led to making this famous declaration.</t>
  </si>
  <si>
    <t>Megan Davis - Woman Of Influence</t>
  </si>
  <si>
    <t>Indigenous musician Robbie Bundle and two other Indigenous artists gather in the studio to discuss what Treaty is all about while recording a song titled 'Unceded'.</t>
  </si>
  <si>
    <t>Unceded</t>
  </si>
  <si>
    <t>Epic natural wonders are uncovered in the remote American southwest desert. From vast canyons bound by towering cliffs to red striped fossilized dunes, the Paria Plateau is a geologic marvel.</t>
  </si>
  <si>
    <t>Canyon Country, Utah And Arizona USA</t>
  </si>
  <si>
    <t>Ice Cowboys</t>
  </si>
  <si>
    <t>Veteran sports journalist Greg Heister introduces us to the world of dog mushing in Alaska and the mushers who sacrifice everything for their love of their dogs and racing.</t>
  </si>
  <si>
    <t>I, Sniper</t>
  </si>
  <si>
    <t xml:space="preserve">a v </t>
  </si>
  <si>
    <t>With the entire region on the lookout for a blue Caprice, the snipers' car is spotted by a citizen in the dead of night. Lee Malvo must separate from his 'father', John Muhammad, to save his own life.</t>
  </si>
  <si>
    <t>Solitary</t>
  </si>
  <si>
    <t>Dallas Woods takes Kutcha on a rapper ride through Fitzroy to perform in front of the Peel Street Park mural that references Aboriginal Lives Matter with Bunjil (wedge-tailed eagle) flying high.</t>
  </si>
  <si>
    <t>Dallas Woods</t>
  </si>
  <si>
    <t>I Called Him Morgan</t>
  </si>
  <si>
    <t xml:space="preserve">d </t>
  </si>
  <si>
    <t>SWEDEN</t>
  </si>
  <si>
    <t>Always Was Always Will Be</t>
  </si>
  <si>
    <t>This film documents the camp set up by a number of Aboriginal organisations to protect the Sacred Grounds of the Waugul in the middle of Perth from construction of a tourist centre and car park.</t>
  </si>
  <si>
    <t>Maningrida</t>
  </si>
  <si>
    <t>Stanley Chasm</t>
  </si>
  <si>
    <t>Join our Science Questers as they learn about birch bark canoes and pilot Don Todd, who has flown on every continent except Antarctica.</t>
  </si>
  <si>
    <t>Canoes</t>
  </si>
  <si>
    <t xml:space="preserve">Aussie Bush Tales </t>
  </si>
  <si>
    <t>The Aboriginal boys find some eucalyptus branches and decide to make three didgeridoos that will have the most beautiful acoustic sounds in the land.</t>
  </si>
  <si>
    <t>Three Didgeridoos</t>
  </si>
  <si>
    <t>Wiingashk is an 11-year-old boy from Sault Ste. Marie, Ontario. He's Ojibwe. Wiingashk loves to hang out with his father and together they practice archery and go hunting in the bush.</t>
  </si>
  <si>
    <t>Wiingashk</t>
  </si>
  <si>
    <t>The friends become competitive as they attempt to win best bike decoration. When Smudge accidentally ends up on an out of control wagon the trio forget their rivalry and join forces to save him.</t>
  </si>
  <si>
    <t>Turtle Bay Bike Rally</t>
  </si>
  <si>
    <t>The Fox likes to surprise Nanny Tuta, so she has hidden a gift for Tuta. Will you help her to find it?</t>
  </si>
  <si>
    <t>Hidden Present</t>
  </si>
  <si>
    <t>Rebecca ventures into the world of Alice in Wonderland. For their part, the pirates go on a sleep hunt.</t>
  </si>
  <si>
    <t>Dodo</t>
  </si>
  <si>
    <t>Kayne's challenge? To race the biggest fish in the world, the Whale Shark at the stunning Ningaloo Reef in WA, problem is, they're a little harder to find than first expected.</t>
  </si>
  <si>
    <t>Whale Shark</t>
  </si>
  <si>
    <t>Kayne and Kamil find out what a sea eagle supermarket is and learn the secret sea eagle dance with the Gubbi Gubbi before Kayne has to fly through the skies in this action packed Bushwhacked episode.</t>
  </si>
  <si>
    <t>Sea Eagles</t>
  </si>
  <si>
    <t>Nico doesn't listen to Viola's warnings and ends up losing his precious turquoise stone during the adventure. In the future, he promises to be more attentive to the advice of the greats.</t>
  </si>
  <si>
    <t>Boreal Safari</t>
  </si>
  <si>
    <t>Stories from the community in Beagle Bay.</t>
  </si>
  <si>
    <t>Beagle Boys</t>
  </si>
  <si>
    <t>Lagau Danalaig - An Island Life</t>
  </si>
  <si>
    <t>With an idyllic island lifestyle as the backdrop, we find out what makes Badu unique through the stories of the people as expressed in their art and culture.</t>
  </si>
  <si>
    <t>The Truth Tellers: 10 Years Of Nitv News</t>
  </si>
  <si>
    <t>In this NITV News special we look back at the big news moments from the last decade. Past and present staff reflect on the stories and people that have made a difference in their lives and the nation.</t>
  </si>
  <si>
    <t xml:space="preserve">a l </t>
  </si>
  <si>
    <t>Madonna's chickens come home to roost. Jack is accused of betrayal. Leanne can't let sleeping dogs lie.</t>
  </si>
  <si>
    <t>Adam and guests, pastry chef Lauren Eldridge and TAFE student Kirsty Lea, are in the Cook Up kitchen to create dishes inspired by The Land of Milk and Honey.</t>
  </si>
  <si>
    <t>Kayne and Kamil meet the cast of mantas, dolphins, soldier crabs and turtles in Kayne's quest to help the endangered dugong from the threat of extinction in this important episode of Bushwhacked!</t>
  </si>
  <si>
    <t>Dugong</t>
  </si>
  <si>
    <t>Bogged</t>
  </si>
  <si>
    <t>The Ngurin River runs to the coast but is often dry. On a rare rainy day, the Red Dirt Riders want to see how much water is in the dam.</t>
  </si>
  <si>
    <t>Buddy finds himself in a basketball shooting competition with his dad, Chief Madwe, so he needs to learn how to sink a basket double quick!</t>
  </si>
  <si>
    <t>Buddy On Target</t>
  </si>
  <si>
    <t>Motiktik and his family have a magical secret, but one day their secret is revealed and suddenly things go very wrong in their village.</t>
  </si>
  <si>
    <t>Fa'ata The Mermaid</t>
  </si>
  <si>
    <t>The kids find themselves at a pass blocked by the Shadow Boxer and have to find another way around. The kids make camp for the night near a spooky hill and discover their food is missing.</t>
  </si>
  <si>
    <t>Shadow Boxer &amp; The Nhuka</t>
  </si>
  <si>
    <t>Our heroes are back in Arkadia, discouraged at not having discovered the second Orichalcum.</t>
  </si>
  <si>
    <t>The story of Uncle Willie Thaiday, a hard-working father who defiantly stood up for the rights of his family during the oppressive Protectionist Act in Queensland during the 1940s and 1950s.</t>
  </si>
  <si>
    <t>Uncle Willie</t>
  </si>
  <si>
    <t>Artist Peter Waples-Crowe feels pushed to the outer of Aboriginal culture because he's queer. He tackles questions of identity, collaborates on genderless fashion and opens his solo exhibition.</t>
  </si>
  <si>
    <t>Inside Out</t>
  </si>
  <si>
    <t>The 77 Percent</t>
  </si>
  <si>
    <t>Africa is home to a large number of youth as they constitute 77 per cent of the continent's population. A few ambitious youngsters come together to share their vision for the continent's future.</t>
  </si>
  <si>
    <t>GERMANY</t>
  </si>
  <si>
    <t>Yaegl Country - Yamba NSW</t>
  </si>
  <si>
    <t>Five Victorian community members contemplate the question, 'what if a Treaty was signed in 1788'?</t>
  </si>
  <si>
    <t>What If</t>
  </si>
  <si>
    <t>The islands of the Bahamas are a haven for the migratory birds, green turtles and rock iguanas that find sanctuary in the archipelago's sandstone cliffs, underwater caves and pink-sand beaches.</t>
  </si>
  <si>
    <t xml:space="preserve">Going Places With Ernie Dingo </t>
  </si>
  <si>
    <t>In the heart of the Murraylands, Ernie cruises on a historic paddle steamer, meets a keeper of African carnivores, learns the life of a Romani elder, and shares a special moment with David Dalaithngu.</t>
  </si>
  <si>
    <t>Murraylands</t>
  </si>
  <si>
    <t xml:space="preserve">Strait To The Plate </t>
  </si>
  <si>
    <t>Aaron arrives on the Island of Boigu a place with a rich history of fierce warriors and dugong hunters and the most western island in the Torres Strait.</t>
  </si>
  <si>
    <t>Boigu</t>
  </si>
  <si>
    <t xml:space="preserve">Our Law  </t>
  </si>
  <si>
    <t>Radiance</t>
  </si>
  <si>
    <t>A mother's death draws her three disparate, distant daughters back to their ramshackle childhood homewhere they are forced to confront their mother's legacy of half-truths and unfinished business.</t>
  </si>
  <si>
    <t>Fast Horse</t>
  </si>
  <si>
    <t>Fast Horse is an intimate verite visit to a fascinating and little known world: the dangerous and high stakes game of Indian Relay.</t>
  </si>
  <si>
    <t xml:space="preserve">Elsta Foy </t>
  </si>
  <si>
    <t>The story of a true maverick and renaissance woman Elsta Foy, a Walman Yawuru Elder of Broome and a pioneer of Indigenous health services, who became the first Indigenous health worker trained in WA.</t>
  </si>
  <si>
    <t>Ballooning</t>
  </si>
  <si>
    <t>Katherine Gorge</t>
  </si>
  <si>
    <t>Join our Science Questers as they find out why salmon are important to so many Indigenous Nations - visit a salmon hatchery!</t>
  </si>
  <si>
    <t>Biology</t>
  </si>
  <si>
    <t>While hunting for a kangaroo the Aboriginal boys were followed by a friendly emu that had just walked through a smelly prickle bush.</t>
  </si>
  <si>
    <t>Hot Emu Soup</t>
  </si>
  <si>
    <t>Skawennahawi is a 9-year-old Mohawk girl from Ottawa, Ontario. She loves to hang out with her best friend, Eliane, and together they go to swim team practice and make a delicious Shepherd's Pie.</t>
  </si>
  <si>
    <t>Skawennahawi</t>
  </si>
  <si>
    <t>When the kids find a diary in an old tree stump they must not only unravel the mystery of which of Turtle Bay's residents wrote it but also rescue the precious book from a crafty raccoon.</t>
  </si>
  <si>
    <t>Who Is Nagamo?</t>
  </si>
  <si>
    <t>Nanny Tuta Series 1 Ep 6</t>
  </si>
  <si>
    <t>Tuta has created a puppet show about bees and she would like to have a big audience. Luckily Tuta has a magic wand and, in just a blink of an eye, seats are filled with the audience.</t>
  </si>
  <si>
    <t>Puppet Show</t>
  </si>
  <si>
    <t>A ship without sails, adrift, an unconscious passenger... this navigator is rescued by our hero is Ulysses!</t>
  </si>
  <si>
    <t>Kayne and Kamil set off to Uluru in search of Australia's greatest monitor, the perentie, but not without meeting some very special desert folk along the way!</t>
  </si>
  <si>
    <t>Perenties</t>
  </si>
  <si>
    <t>The children of the camp have the idea of exchanging gifts. While living the fun adventure, our three friends understand that when we give a gift, the important thing is not the object.</t>
  </si>
  <si>
    <t>Gift Story</t>
  </si>
  <si>
    <t>Stories from the community in Broome.</t>
  </si>
  <si>
    <t>Broome - St Mary's</t>
  </si>
  <si>
    <t>Stephen Baamba Albert is an entertaining character who isn't shy of telling a yarn or two and often seen just doing that, either in someone's backyard or out under the bright lights of a stage.</t>
  </si>
  <si>
    <t>Stephen Baamba Albert</t>
  </si>
  <si>
    <t>Marty catches a murderer. Jack learns lessons in love. Dawn is bowled over by a familiar face.</t>
  </si>
  <si>
    <t>Nilgiris chef Ajoy Joshi and bushfood educator Jody Orcher join host Adam Liaw to create the ultimate Breakfast of Champion dishes in the Cook Up Kitchen.</t>
  </si>
  <si>
    <t>Breakfast Of Champions</t>
  </si>
  <si>
    <t>Kamil challenges Kayne to rescue a venomous, temperamental King Brown snake - and the King Brown is not too happy about it!</t>
  </si>
  <si>
    <t>King Brown Snake</t>
  </si>
  <si>
    <t>Harding Dam</t>
  </si>
  <si>
    <t>Trying for the dam again, the Red Dirt Riders set off on country tracks to reach their destination.</t>
  </si>
  <si>
    <t>When Smudge the puppy goes missing, Nina, Joe and Buddy interrupt their outdoor gymnastic practice and track his paw prints up to where he's stuck on a rocky ledge.</t>
  </si>
  <si>
    <t>Smudge Search Party</t>
  </si>
  <si>
    <t>Tuna is the Samoan word for Eel, and Tuna is the nastiest fish in the whole moana.  When humans arrive with a boat load of litter, will Tuna finally become a hero?</t>
  </si>
  <si>
    <t>Waisale The Whale Whisperer</t>
  </si>
  <si>
    <t>The kids meet an old Aunty who just can't stop talking. While Hudson and Em pick bush lollies, their friends are captured by some bigger kids, the Others.</t>
  </si>
  <si>
    <t>After freeing the prisoners, Spartakus heads for Arkadia. There, the meaning of the oracle is finally revealed and for Bob and Rebecca, it's almost time to finally go home.</t>
  </si>
  <si>
    <t>To Elsewehere And Tomorrow</t>
  </si>
  <si>
    <t>Gunditjamara man and artist Chris Austin has been in and out of prison all of his life. This time is the longest he's been out and it's because he's found a new path in The Torch programme.</t>
  </si>
  <si>
    <t>Chris's Torch</t>
  </si>
  <si>
    <t>A day in the life of Carol George, a Wurundjeri/Bidawel singer-songwriter-rapper, YouTube sensation, mother of five and survivor of domestic violence, as she juggles motherhood and music-making.</t>
  </si>
  <si>
    <t>Rapping It Up</t>
  </si>
  <si>
    <t>The Kimberley Man</t>
  </si>
  <si>
    <t>Filmmaker Jeremy Thomson goes on a journey to discover more about his fascinating grandfather, Ernie Bridge, who went on to become Western Australia's first Indigenous parliamentarian.</t>
  </si>
  <si>
    <t>Young Aboriginal people who are traditional custodians in Victoria explore the Treaty process with questions, concerns and their opinions.</t>
  </si>
  <si>
    <t>Young Mob Questioning Treaty</t>
  </si>
  <si>
    <t>By volume, Lake Superior is the largest fresh water lake in North America. By surface area, it is the largest in the world.</t>
  </si>
  <si>
    <t>Lake Superior, Canada</t>
  </si>
  <si>
    <t>Barrumbi Kids</t>
  </si>
  <si>
    <t>When Tomias loses his cousin straight after he arrives back home for initiation ceremony, it fuels his own anxieties around boarding school, whilst Dahlia confronts her own purpose in Mandjakkorl.</t>
  </si>
  <si>
    <t>Transitions</t>
  </si>
  <si>
    <t>Yogi Bear</t>
  </si>
  <si>
    <t>Yogi and his sidekick, Boo Boo, are Jellystone Park's most notorious troublemakers, hatching countless schemes to separate park visitors from their vittles.</t>
  </si>
  <si>
    <t>First Nation Bedtime Stories</t>
  </si>
  <si>
    <t xml:space="preserve">This story follows the journey of a Man who follows a Perentie into a log and gets stuck, teaching us that no matter where we may get stuck, or which path we may be led down -  there is always help. </t>
  </si>
  <si>
    <t xml:space="preserve">Going Places With Ernie Dingo  </t>
  </si>
  <si>
    <t xml:space="preserve">a q w </t>
  </si>
  <si>
    <t>Ernie visits the small community of Yirrkala in the Northern Territory to reconnect with some of the local Yolngu People and to learn more about what's happening on Country.</t>
  </si>
  <si>
    <t>Yirrkala</t>
  </si>
  <si>
    <t>White Noise</t>
  </si>
  <si>
    <t>The documentary, White Noise, questions the absence of Aboriginal and Torres Strait Islander presence in commercial television drama and asks our creatives...why are  Australian soap operas so white?</t>
  </si>
  <si>
    <t>Ngumpin Kartiya</t>
  </si>
  <si>
    <t>This documentary looks at a proud and sometimes difficult past, and also celebrates a bright and better future.</t>
  </si>
  <si>
    <t>Alice Dunes</t>
  </si>
  <si>
    <t>Ethnobotanist Cease Wyss shares plant knowledge; Kai shows makes punk rock cabbage!</t>
  </si>
  <si>
    <t>Earth Science</t>
  </si>
  <si>
    <t>The Elder Moort was getting hungry for some Bungarra to eat, he sent the three Aboriginal boys to catch one. They were fooled by the old Bungarra and found a camel that was stuck in a rabbit warren.</t>
  </si>
  <si>
    <t>Go Bungarra Go</t>
  </si>
  <si>
    <t>Waabiny time, playing time is djooradiny, it's fun. It's about keeping walang, keeping healthy. Let's play djenborl football and learn to handball and take on the obstacle course. It's deadly koolangk</t>
  </si>
  <si>
    <t>Playtime</t>
  </si>
  <si>
    <t>Myles is a 10-year-old Ojibwe boy from Brandon, Manitoba. He demonstrates how to make a dream catcher with his sisters and, while at school, how to build a traditional drum from hide and wood.</t>
  </si>
  <si>
    <t>Myles</t>
  </si>
  <si>
    <t xml:space="preserve">Wolf Joe </t>
  </si>
  <si>
    <t>Nina would rather rather play than work on preparing her jingle dress until she realizes she's almost out of time. Her friends carry out a rescue to help Nina save her dream of dancing at the pow-wow.</t>
  </si>
  <si>
    <t>Jingle Dress Mess</t>
  </si>
  <si>
    <t>The box of Tuta's shoes and socks needs some arrangements. Help Tuta find a pair for each shoe and find out which are her favorite ones!</t>
  </si>
  <si>
    <t>Chores</t>
  </si>
  <si>
    <t>Meeting Place</t>
  </si>
  <si>
    <t>Stories from the sacred ground of the Garma Festival.</t>
  </si>
  <si>
    <t xml:space="preserve">Barunga Concert Special </t>
  </si>
  <si>
    <t>NITV showcases legendary musicians including Paul Kelly, Briggs, and a range of the Bush Bands featured at the Barunga Festival, in the Northern Territory.</t>
  </si>
  <si>
    <t>Troy And Dean Brady</t>
  </si>
  <si>
    <t>Music from the Tamworth Country Music Festival 2008, hosted by Troy Cassar-Daley, this episode features his music.</t>
  </si>
  <si>
    <t>Troy Cassar-Daley</t>
  </si>
  <si>
    <t xml:space="preserve">Power To The People </t>
  </si>
  <si>
    <t>Gull Bay First Nation north of Thunder Bay, have found the means to create their own 'micro grid' using solar energy to offset their use of diesel power.</t>
  </si>
  <si>
    <t>Gull Bay</t>
  </si>
  <si>
    <t>Kriol Kitchen</t>
  </si>
  <si>
    <t>Time for some traditional inspired cooking. In this food adventure Ali and mitch meet up with their cousin Ronnie Jimbidie at his tourism business Girlooloo Tours based at the spectacular Mimbi Caves.</t>
  </si>
  <si>
    <t>Baked Turkey, Baked Kangaroo Sausage, Kangaroo Steaks With Bush Koonkaberry Sauce, Roo Tail Stew</t>
  </si>
  <si>
    <t>Family Rules</t>
  </si>
  <si>
    <t>Sharna has turned 21 and decides to cross something off her bucket list and face her fear of heights.</t>
  </si>
  <si>
    <t>Sharna</t>
  </si>
  <si>
    <t>Bears: The Ultimate Survivors</t>
  </si>
  <si>
    <t>Deep in the wilds of Canada and the frozen expanses of Alaska, Polar, Grizzly and Spirit bears are all fighting to survive.</t>
  </si>
  <si>
    <t>If Beale Street Could Talk</t>
  </si>
  <si>
    <t>In the early 1970s, a Harlem woman scrambles to prove her fiance's innocence while carrying their first child in this drama from Oscar-winning Moonlight writer-director Barry Jenkins.</t>
  </si>
  <si>
    <t>First Nations Arts Awards 2022</t>
  </si>
  <si>
    <t>Held each year on May 27 to mark the anniversary of the 1967 referendum, the First Nations Arts Awards recognise outstanding creativity and lifetime achievements of First Nations artists.</t>
  </si>
  <si>
    <t>Headdress</t>
  </si>
  <si>
    <t>The Headdress is a powerful symbol with great meaning within First Nation communities. Filmmaker JJ Neepin hopes to start an ongoing conversation about cultural appropriation and tradition.</t>
  </si>
  <si>
    <t>The Missing Tape Rule</t>
  </si>
  <si>
    <t>The Big Game</t>
  </si>
  <si>
    <t>Rugby League 2022: Nrl WA Harmony Cup Finals</t>
  </si>
  <si>
    <t xml:space="preserve">Afl 2022: Ntfl Women's Under 18s </t>
  </si>
  <si>
    <t xml:space="preserve">Afl 2022: Ntfl Men's Under 18s </t>
  </si>
  <si>
    <t>A Berry Good Adventure</t>
  </si>
  <si>
    <t>The Marsh</t>
  </si>
  <si>
    <t>The Temple Of Condor</t>
  </si>
  <si>
    <t>The New Guard</t>
  </si>
  <si>
    <t>The Brothers Barkar</t>
  </si>
  <si>
    <t>The Treasures Of Viola</t>
  </si>
  <si>
    <t>Moko</t>
  </si>
  <si>
    <t>The Principal &amp; Random!</t>
  </si>
  <si>
    <t>The Land Of Milk And Honey</t>
  </si>
  <si>
    <t>The Path Of Light</t>
  </si>
  <si>
    <t>The Bahamas</t>
  </si>
  <si>
    <t>No Ordinary Black</t>
  </si>
  <si>
    <t>Shiny One</t>
  </si>
  <si>
    <t>The Rainbow Of The Terha</t>
  </si>
  <si>
    <t>The Aunty Who Talked Too Much And The Others</t>
  </si>
  <si>
    <t>The Man In A Log</t>
  </si>
  <si>
    <t>Intune 08</t>
  </si>
  <si>
    <t>RUGBY LEAGUE</t>
  </si>
  <si>
    <t>RUGBY UNION</t>
  </si>
  <si>
    <t>SPORTS DOCUMENTARY</t>
  </si>
  <si>
    <t>SPORTS SERIES</t>
  </si>
  <si>
    <t>AFL</t>
  </si>
  <si>
    <t>NATURAL HISTORY</t>
  </si>
  <si>
    <t>DOCUMENTARY SERIES</t>
  </si>
  <si>
    <t>NEW SERIES - KUTCHA'S KOORIOKE</t>
  </si>
  <si>
    <t>MUSIC SERIES</t>
  </si>
  <si>
    <t>KARLA GRANT</t>
  </si>
  <si>
    <t>FEATURE DOCUMENTARY</t>
  </si>
  <si>
    <t>SLOW TV</t>
  </si>
  <si>
    <t>FACTUAL  SERIES</t>
  </si>
  <si>
    <t>ADVENTURE SERIES</t>
  </si>
  <si>
    <t>COMEDY</t>
  </si>
  <si>
    <t>TRAVEL</t>
  </si>
  <si>
    <t>NEW FOOD SERIES</t>
  </si>
  <si>
    <t>NEW SHORT FILM</t>
  </si>
  <si>
    <t>THURSDAY NIGHT MOVIE</t>
  </si>
  <si>
    <t>NEW CHILDRENS SERIES</t>
  </si>
  <si>
    <t>FAMILY MOVIE</t>
  </si>
  <si>
    <t>BEDTIME STORIES</t>
  </si>
  <si>
    <t>MUSIC</t>
  </si>
  <si>
    <t>MUSIC DOCUMENTARY</t>
  </si>
  <si>
    <t>NEW FACTUAL SERIES</t>
  </si>
  <si>
    <t>LATE NIGHT MOVIE</t>
  </si>
  <si>
    <t>NEW COMMISSION - OUR LAW</t>
  </si>
  <si>
    <t>REALITY</t>
  </si>
  <si>
    <t>SATURDAY NIGHT MOVIES</t>
  </si>
  <si>
    <t>A young man dreams of escaping his bush community and finding riches, but soon learns that wealth comes in many forms.</t>
  </si>
  <si>
    <t>First Nations cadets and police officers set out to try to build a law that’s fair for everyone.</t>
  </si>
  <si>
    <t>The cadets are deployed to their regional posting to experience the realities of frontline policing.</t>
  </si>
  <si>
    <t>What are the origins of moko and why did the visibility of this taonga decline.</t>
  </si>
  <si>
    <t>Origins and Decline</t>
  </si>
  <si>
    <t>On March 5, 1960, the Quincy Jones Big Band performed at the Alhambra in Paris, where they were recorded for French TV.</t>
  </si>
  <si>
    <t>TBA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</si>
</sst>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9">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13" borderId="0" xfId="0" applyFill="1" applyAlignment="1">
      <alignment vertical="top" wrapText="1"/>
    </xf>
    <xf numFmtId="0" fontId="0" fillId="13" borderId="0" xfId="0" applyFill="1" applyAlignment="1">
      <alignment horizontal="center" vertical="center"/>
    </xf>
    <xf numFmtId="0" fontId="0" fillId="13"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772400" cy="190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89"/>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5.140625" style="2" customWidth="1"/>
    <col min="4" max="4" width="33.0039062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7.7109375" style="1" customWidth="1"/>
    <col min="11" max="11" width="36.8515625" style="3" customWidth="1"/>
    <col min="12" max="12" width="16.7109375" style="1" bestFit="1" customWidth="1"/>
    <col min="13" max="14" width="16.140625" style="1" bestFit="1" customWidth="1"/>
  </cols>
  <sheetData>
    <row r="1" ht="150" customHeight="1"/>
    <row r="2" spans="1:14" ht="15">
      <c r="A2" s="1" t="s">
        <v>0</v>
      </c>
      <c r="B2" s="1" t="s">
        <v>1</v>
      </c>
      <c r="C2" s="2" t="s">
        <v>2</v>
      </c>
      <c r="D2" s="2" t="s">
        <v>6</v>
      </c>
      <c r="E2" s="1" t="s">
        <v>9</v>
      </c>
      <c r="F2" s="1" t="s">
        <v>7</v>
      </c>
      <c r="G2" s="1" t="s">
        <v>3</v>
      </c>
      <c r="H2" s="1" t="s">
        <v>4</v>
      </c>
      <c r="I2" s="1" t="s">
        <v>8</v>
      </c>
      <c r="K2" s="3" t="s">
        <v>5</v>
      </c>
      <c r="L2" s="1" t="s">
        <v>10</v>
      </c>
      <c r="M2" s="1" t="s">
        <v>11</v>
      </c>
      <c r="N2" s="1" t="s">
        <v>12</v>
      </c>
    </row>
    <row r="3" spans="1:13" ht="72">
      <c r="A3" s="1" t="str">
        <f aca="true" t="shared" si="0" ref="A3:A38">"2023-01-01"</f>
        <v>2023-01-01</v>
      </c>
      <c r="B3" s="1" t="str">
        <f>"0500"</f>
        <v>0500</v>
      </c>
      <c r="C3" s="2" t="s">
        <v>13</v>
      </c>
      <c r="E3" s="1" t="str">
        <f>"02"</f>
        <v>02</v>
      </c>
      <c r="F3" s="1">
        <v>18</v>
      </c>
      <c r="G3" s="1" t="s">
        <v>14</v>
      </c>
      <c r="H3" s="1" t="s">
        <v>15</v>
      </c>
      <c r="I3" s="1" t="s">
        <v>17</v>
      </c>
      <c r="J3" s="4"/>
      <c r="K3" s="3" t="s">
        <v>16</v>
      </c>
      <c r="L3" s="1">
        <v>2011</v>
      </c>
      <c r="M3" s="1" t="s">
        <v>18</v>
      </c>
    </row>
    <row r="4" spans="1:13" ht="28.5">
      <c r="A4" s="1" t="str">
        <f t="shared" si="0"/>
        <v>2023-01-01</v>
      </c>
      <c r="B4" s="1" t="str">
        <f>"0600"</f>
        <v>0600</v>
      </c>
      <c r="C4" s="2" t="s">
        <v>19</v>
      </c>
      <c r="D4" s="2" t="s">
        <v>21</v>
      </c>
      <c r="E4" s="1" t="str">
        <f>"02"</f>
        <v>02</v>
      </c>
      <c r="F4" s="1">
        <v>4</v>
      </c>
      <c r="G4" s="1" t="s">
        <v>14</v>
      </c>
      <c r="I4" s="1" t="s">
        <v>17</v>
      </c>
      <c r="J4" s="4"/>
      <c r="K4" s="3" t="s">
        <v>20</v>
      </c>
      <c r="L4" s="1">
        <v>2019</v>
      </c>
      <c r="M4" s="1" t="s">
        <v>18</v>
      </c>
    </row>
    <row r="5" spans="1:13" ht="28.5">
      <c r="A5" s="1" t="str">
        <f t="shared" si="0"/>
        <v>2023-01-01</v>
      </c>
      <c r="B5" s="1" t="str">
        <f>"0625"</f>
        <v>0625</v>
      </c>
      <c r="C5" s="2" t="s">
        <v>19</v>
      </c>
      <c r="D5" s="2" t="s">
        <v>24</v>
      </c>
      <c r="E5" s="1" t="str">
        <f>"02"</f>
        <v>02</v>
      </c>
      <c r="F5" s="1">
        <v>5</v>
      </c>
      <c r="G5" s="1" t="s">
        <v>23</v>
      </c>
      <c r="I5" s="1" t="s">
        <v>17</v>
      </c>
      <c r="J5" s="4"/>
      <c r="K5" s="3" t="s">
        <v>20</v>
      </c>
      <c r="L5" s="1">
        <v>2019</v>
      </c>
      <c r="M5" s="1" t="s">
        <v>18</v>
      </c>
    </row>
    <row r="6" spans="1:13" ht="57.75">
      <c r="A6" s="1" t="str">
        <f t="shared" si="0"/>
        <v>2023-01-01</v>
      </c>
      <c r="B6" s="1" t="str">
        <f>"0650"</f>
        <v>0650</v>
      </c>
      <c r="C6" s="2" t="s">
        <v>25</v>
      </c>
      <c r="D6" s="2" t="s">
        <v>27</v>
      </c>
      <c r="E6" s="1" t="str">
        <f>"01"</f>
        <v>01</v>
      </c>
      <c r="F6" s="1">
        <v>3</v>
      </c>
      <c r="G6" s="1" t="s">
        <v>23</v>
      </c>
      <c r="I6" s="1" t="s">
        <v>17</v>
      </c>
      <c r="J6" s="4"/>
      <c r="K6" s="3" t="s">
        <v>26</v>
      </c>
      <c r="L6" s="1">
        <v>2018</v>
      </c>
      <c r="M6" s="1" t="s">
        <v>28</v>
      </c>
    </row>
    <row r="7" spans="1:13" ht="43.5">
      <c r="A7" s="1" t="str">
        <f t="shared" si="0"/>
        <v>2023-01-01</v>
      </c>
      <c r="B7" s="1" t="str">
        <f>"0715"</f>
        <v>0715</v>
      </c>
      <c r="C7" s="2" t="s">
        <v>29</v>
      </c>
      <c r="D7" s="2" t="s">
        <v>473</v>
      </c>
      <c r="E7" s="1" t="str">
        <f>"02"</f>
        <v>02</v>
      </c>
      <c r="F7" s="1">
        <v>8</v>
      </c>
      <c r="G7" s="1" t="s">
        <v>23</v>
      </c>
      <c r="I7" s="1" t="s">
        <v>17</v>
      </c>
      <c r="J7" s="4"/>
      <c r="K7" s="3" t="s">
        <v>30</v>
      </c>
      <c r="L7" s="1">
        <v>2018</v>
      </c>
      <c r="M7" s="1" t="s">
        <v>31</v>
      </c>
    </row>
    <row r="8" spans="1:13" ht="43.5">
      <c r="A8" s="1" t="str">
        <f t="shared" si="0"/>
        <v>2023-01-01</v>
      </c>
      <c r="B8" s="1" t="str">
        <f>"0730"</f>
        <v>0730</v>
      </c>
      <c r="C8" s="2" t="s">
        <v>32</v>
      </c>
      <c r="E8" s="1" t="str">
        <f>"02"</f>
        <v>02</v>
      </c>
      <c r="F8" s="1">
        <v>3</v>
      </c>
      <c r="G8" s="1" t="s">
        <v>23</v>
      </c>
      <c r="I8" s="1" t="s">
        <v>17</v>
      </c>
      <c r="J8" s="4"/>
      <c r="K8" s="3" t="s">
        <v>33</v>
      </c>
      <c r="L8" s="1">
        <v>2011</v>
      </c>
      <c r="M8" s="1" t="s">
        <v>18</v>
      </c>
    </row>
    <row r="9" spans="1:13" ht="72">
      <c r="A9" s="1" t="str">
        <f t="shared" si="0"/>
        <v>2023-01-01</v>
      </c>
      <c r="B9" s="1" t="str">
        <f>"0755"</f>
        <v>0755</v>
      </c>
      <c r="C9" s="2" t="s">
        <v>34</v>
      </c>
      <c r="D9" s="2" t="s">
        <v>37</v>
      </c>
      <c r="E9" s="1" t="str">
        <f>"02"</f>
        <v>02</v>
      </c>
      <c r="F9" s="1">
        <v>11</v>
      </c>
      <c r="G9" s="1" t="s">
        <v>23</v>
      </c>
      <c r="H9" s="1" t="s">
        <v>35</v>
      </c>
      <c r="I9" s="1" t="s">
        <v>17</v>
      </c>
      <c r="J9" s="4"/>
      <c r="K9" s="3" t="s">
        <v>36</v>
      </c>
      <c r="L9" s="1">
        <v>2020</v>
      </c>
      <c r="M9" s="1" t="s">
        <v>28</v>
      </c>
    </row>
    <row r="10" spans="1:13" ht="72">
      <c r="A10" s="1" t="str">
        <f t="shared" si="0"/>
        <v>2023-01-01</v>
      </c>
      <c r="B10" s="1" t="str">
        <f>"0805"</f>
        <v>0805</v>
      </c>
      <c r="C10" s="2" t="s">
        <v>38</v>
      </c>
      <c r="D10" s="2" t="s">
        <v>474</v>
      </c>
      <c r="E10" s="1" t="str">
        <f>"01"</f>
        <v>01</v>
      </c>
      <c r="F10" s="1">
        <v>19</v>
      </c>
      <c r="G10" s="1" t="s">
        <v>23</v>
      </c>
      <c r="I10" s="1" t="s">
        <v>17</v>
      </c>
      <c r="J10" s="4"/>
      <c r="K10" s="3" t="s">
        <v>39</v>
      </c>
      <c r="L10" s="1">
        <v>2020</v>
      </c>
      <c r="M10" s="1" t="s">
        <v>28</v>
      </c>
    </row>
    <row r="11" spans="1:13" ht="43.5">
      <c r="A11" s="1" t="str">
        <f t="shared" si="0"/>
        <v>2023-01-01</v>
      </c>
      <c r="B11" s="1" t="str">
        <f>"0815"</f>
        <v>0815</v>
      </c>
      <c r="C11" s="2" t="s">
        <v>40</v>
      </c>
      <c r="D11" s="2" t="s">
        <v>42</v>
      </c>
      <c r="E11" s="1" t="str">
        <f>"01"</f>
        <v>01</v>
      </c>
      <c r="F11" s="1">
        <v>1</v>
      </c>
      <c r="G11" s="1" t="s">
        <v>23</v>
      </c>
      <c r="I11" s="1" t="s">
        <v>17</v>
      </c>
      <c r="J11" s="4"/>
      <c r="K11" s="3" t="s">
        <v>41</v>
      </c>
      <c r="L11" s="1">
        <v>2020</v>
      </c>
      <c r="M11" s="1" t="s">
        <v>43</v>
      </c>
    </row>
    <row r="12" spans="1:14" ht="72">
      <c r="A12" s="1" t="str">
        <f t="shared" si="0"/>
        <v>2023-01-01</v>
      </c>
      <c r="B12" s="1" t="str">
        <f>"0820"</f>
        <v>0820</v>
      </c>
      <c r="C12" s="2" t="s">
        <v>44</v>
      </c>
      <c r="D12" s="2" t="s">
        <v>46</v>
      </c>
      <c r="E12" s="1" t="str">
        <f>"02"</f>
        <v>02</v>
      </c>
      <c r="F12" s="1">
        <v>16</v>
      </c>
      <c r="G12" s="1" t="s">
        <v>14</v>
      </c>
      <c r="I12" s="1" t="s">
        <v>17</v>
      </c>
      <c r="J12" s="4"/>
      <c r="K12" s="3" t="s">
        <v>45</v>
      </c>
      <c r="L12" s="1">
        <v>1987</v>
      </c>
      <c r="M12" s="1" t="s">
        <v>47</v>
      </c>
      <c r="N12" s="1" t="s">
        <v>22</v>
      </c>
    </row>
    <row r="13" spans="1:13" ht="57.75">
      <c r="A13" s="1" t="str">
        <f t="shared" si="0"/>
        <v>2023-01-01</v>
      </c>
      <c r="B13" s="1" t="str">
        <f>"0845"</f>
        <v>0845</v>
      </c>
      <c r="C13" s="2" t="s">
        <v>48</v>
      </c>
      <c r="D13" s="2" t="s">
        <v>50</v>
      </c>
      <c r="E13" s="1" t="str">
        <f>"03"</f>
        <v>03</v>
      </c>
      <c r="F13" s="1">
        <v>6</v>
      </c>
      <c r="G13" s="1" t="s">
        <v>14</v>
      </c>
      <c r="H13" s="1" t="s">
        <v>35</v>
      </c>
      <c r="I13" s="1" t="s">
        <v>17</v>
      </c>
      <c r="J13" s="4"/>
      <c r="K13" s="3" t="s">
        <v>49</v>
      </c>
      <c r="L13" s="1">
        <v>2015</v>
      </c>
      <c r="M13" s="1" t="s">
        <v>18</v>
      </c>
    </row>
    <row r="14" spans="1:13" ht="72">
      <c r="A14" s="1" t="str">
        <f t="shared" si="0"/>
        <v>2023-01-01</v>
      </c>
      <c r="B14" s="1" t="str">
        <f>"0910"</f>
        <v>0910</v>
      </c>
      <c r="C14" s="2" t="s">
        <v>48</v>
      </c>
      <c r="D14" s="2" t="s">
        <v>52</v>
      </c>
      <c r="E14" s="1" t="str">
        <f>"03"</f>
        <v>03</v>
      </c>
      <c r="F14" s="1">
        <v>7</v>
      </c>
      <c r="G14" s="1" t="s">
        <v>14</v>
      </c>
      <c r="I14" s="1" t="s">
        <v>17</v>
      </c>
      <c r="J14" s="4"/>
      <c r="K14" s="3" t="s">
        <v>51</v>
      </c>
      <c r="L14" s="1">
        <v>2015</v>
      </c>
      <c r="M14" s="1" t="s">
        <v>18</v>
      </c>
    </row>
    <row r="15" spans="1:13" ht="43.5">
      <c r="A15" s="1" t="str">
        <f t="shared" si="0"/>
        <v>2023-01-01</v>
      </c>
      <c r="B15" s="1" t="str">
        <f>"0935"</f>
        <v>0935</v>
      </c>
      <c r="C15" s="2" t="s">
        <v>53</v>
      </c>
      <c r="D15" s="2" t="s">
        <v>55</v>
      </c>
      <c r="E15" s="1" t="str">
        <f>"03"</f>
        <v>03</v>
      </c>
      <c r="F15" s="1">
        <v>8</v>
      </c>
      <c r="G15" s="1" t="s">
        <v>23</v>
      </c>
      <c r="I15" s="1" t="s">
        <v>17</v>
      </c>
      <c r="J15" s="4"/>
      <c r="K15" s="3" t="s">
        <v>54</v>
      </c>
      <c r="L15" s="1">
        <v>2019</v>
      </c>
      <c r="M15" s="1" t="s">
        <v>28</v>
      </c>
    </row>
    <row r="16" spans="1:14" ht="57.75">
      <c r="A16" s="7" t="str">
        <f t="shared" si="0"/>
        <v>2023-01-01</v>
      </c>
      <c r="B16" s="7" t="str">
        <f>"1000"</f>
        <v>1000</v>
      </c>
      <c r="C16" s="8" t="s">
        <v>56</v>
      </c>
      <c r="D16" s="8" t="s">
        <v>59</v>
      </c>
      <c r="E16" s="7" t="str">
        <f>"2022"</f>
        <v>2022</v>
      </c>
      <c r="F16" s="7">
        <v>1</v>
      </c>
      <c r="G16" s="7" t="s">
        <v>57</v>
      </c>
      <c r="H16" s="7"/>
      <c r="I16" s="7" t="s">
        <v>17</v>
      </c>
      <c r="J16" s="5" t="s">
        <v>495</v>
      </c>
      <c r="K16" s="6" t="s">
        <v>58</v>
      </c>
      <c r="L16" s="7">
        <v>2022</v>
      </c>
      <c r="M16" s="7" t="s">
        <v>18</v>
      </c>
      <c r="N16" s="7"/>
    </row>
    <row r="17" spans="1:14" ht="57.75">
      <c r="A17" s="7" t="str">
        <f t="shared" si="0"/>
        <v>2023-01-01</v>
      </c>
      <c r="B17" s="7" t="str">
        <f>"1130"</f>
        <v>1130</v>
      </c>
      <c r="C17" s="8" t="s">
        <v>475</v>
      </c>
      <c r="D17" s="8" t="s">
        <v>61</v>
      </c>
      <c r="E17" s="7" t="str">
        <f>"2022"</f>
        <v>2022</v>
      </c>
      <c r="F17" s="7">
        <v>1</v>
      </c>
      <c r="G17" s="7" t="s">
        <v>57</v>
      </c>
      <c r="H17" s="7"/>
      <c r="I17" s="7"/>
      <c r="J17" s="5" t="s">
        <v>495</v>
      </c>
      <c r="K17" s="6" t="s">
        <v>60</v>
      </c>
      <c r="L17" s="7">
        <v>2022</v>
      </c>
      <c r="M17" s="7" t="s">
        <v>18</v>
      </c>
      <c r="N17" s="7"/>
    </row>
    <row r="18" spans="1:14" ht="43.5">
      <c r="A18" s="7" t="str">
        <f t="shared" si="0"/>
        <v>2023-01-01</v>
      </c>
      <c r="B18" s="7" t="str">
        <f>"1200"</f>
        <v>1200</v>
      </c>
      <c r="C18" s="8" t="s">
        <v>62</v>
      </c>
      <c r="D18" s="8"/>
      <c r="E18" s="7" t="str">
        <f>"2022"</f>
        <v>2022</v>
      </c>
      <c r="F18" s="7">
        <v>12</v>
      </c>
      <c r="G18" s="7" t="s">
        <v>57</v>
      </c>
      <c r="H18" s="7"/>
      <c r="I18" s="7"/>
      <c r="J18" s="5" t="s">
        <v>495</v>
      </c>
      <c r="K18" s="6" t="s">
        <v>63</v>
      </c>
      <c r="L18" s="7">
        <v>2022</v>
      </c>
      <c r="M18" s="7" t="s">
        <v>18</v>
      </c>
      <c r="N18" s="7"/>
    </row>
    <row r="19" spans="1:14" ht="28.5">
      <c r="A19" s="7" t="str">
        <f t="shared" si="0"/>
        <v>2023-01-01</v>
      </c>
      <c r="B19" s="7" t="str">
        <f>"1300"</f>
        <v>1300</v>
      </c>
      <c r="C19" s="8" t="s">
        <v>64</v>
      </c>
      <c r="D19" s="8"/>
      <c r="E19" s="7" t="str">
        <f>"2022"</f>
        <v>2022</v>
      </c>
      <c r="F19" s="7">
        <v>7</v>
      </c>
      <c r="G19" s="7" t="s">
        <v>57</v>
      </c>
      <c r="H19" s="7"/>
      <c r="I19" s="7" t="s">
        <v>17</v>
      </c>
      <c r="J19" s="5" t="s">
        <v>496</v>
      </c>
      <c r="K19" s="6" t="s">
        <v>65</v>
      </c>
      <c r="L19" s="7">
        <v>2022</v>
      </c>
      <c r="M19" s="7" t="s">
        <v>18</v>
      </c>
      <c r="N19" s="7"/>
    </row>
    <row r="20" spans="1:14" ht="57.75">
      <c r="A20" s="7" t="str">
        <f t="shared" si="0"/>
        <v>2023-01-01</v>
      </c>
      <c r="B20" s="7" t="str">
        <f>"1325"</f>
        <v>1325</v>
      </c>
      <c r="C20" s="8" t="s">
        <v>66</v>
      </c>
      <c r="D20" s="8" t="s">
        <v>68</v>
      </c>
      <c r="E20" s="7" t="str">
        <f>"01"</f>
        <v>01</v>
      </c>
      <c r="F20" s="7">
        <v>2</v>
      </c>
      <c r="G20" s="7" t="s">
        <v>14</v>
      </c>
      <c r="H20" s="7"/>
      <c r="I20" s="7" t="s">
        <v>17</v>
      </c>
      <c r="J20" s="5" t="s">
        <v>497</v>
      </c>
      <c r="K20" s="6" t="s">
        <v>67</v>
      </c>
      <c r="L20" s="7">
        <v>2013</v>
      </c>
      <c r="M20" s="7" t="s">
        <v>18</v>
      </c>
      <c r="N20" s="7" t="s">
        <v>22</v>
      </c>
    </row>
    <row r="21" spans="1:14" ht="43.5">
      <c r="A21" s="7" t="str">
        <f t="shared" si="0"/>
        <v>2023-01-01</v>
      </c>
      <c r="B21" s="7" t="str">
        <f>"1425"</f>
        <v>1425</v>
      </c>
      <c r="C21" s="8" t="s">
        <v>69</v>
      </c>
      <c r="D21" s="8" t="s">
        <v>72</v>
      </c>
      <c r="E21" s="7" t="str">
        <f>"01"</f>
        <v>01</v>
      </c>
      <c r="F21" s="7">
        <v>6</v>
      </c>
      <c r="G21" s="7" t="s">
        <v>14</v>
      </c>
      <c r="H21" s="7" t="s">
        <v>70</v>
      </c>
      <c r="I21" s="7" t="s">
        <v>17</v>
      </c>
      <c r="J21" s="5" t="s">
        <v>498</v>
      </c>
      <c r="K21" s="6" t="s">
        <v>71</v>
      </c>
      <c r="L21" s="7">
        <v>2013</v>
      </c>
      <c r="M21" s="7" t="s">
        <v>18</v>
      </c>
      <c r="N21" s="7" t="s">
        <v>22</v>
      </c>
    </row>
    <row r="22" spans="1:14" ht="57.75">
      <c r="A22" s="7" t="str">
        <f t="shared" si="0"/>
        <v>2023-01-01</v>
      </c>
      <c r="B22" s="7" t="str">
        <f>"1455"</f>
        <v>1455</v>
      </c>
      <c r="C22" s="8" t="s">
        <v>73</v>
      </c>
      <c r="D22" s="8"/>
      <c r="E22" s="7" t="str">
        <f>"2022"</f>
        <v>2022</v>
      </c>
      <c r="F22" s="7">
        <v>6</v>
      </c>
      <c r="G22" s="7" t="s">
        <v>57</v>
      </c>
      <c r="H22" s="7"/>
      <c r="I22" s="7" t="s">
        <v>17</v>
      </c>
      <c r="J22" s="5" t="s">
        <v>498</v>
      </c>
      <c r="K22" s="6" t="s">
        <v>74</v>
      </c>
      <c r="L22" s="7">
        <v>2022</v>
      </c>
      <c r="M22" s="7" t="s">
        <v>18</v>
      </c>
      <c r="N22" s="7"/>
    </row>
    <row r="23" spans="1:13" ht="57.75">
      <c r="A23" s="1" t="str">
        <f t="shared" si="0"/>
        <v>2023-01-01</v>
      </c>
      <c r="B23" s="1" t="str">
        <f>"1525"</f>
        <v>1525</v>
      </c>
      <c r="C23" s="2" t="s">
        <v>75</v>
      </c>
      <c r="D23" s="2" t="s">
        <v>77</v>
      </c>
      <c r="E23" s="1" t="str">
        <f>"01"</f>
        <v>01</v>
      </c>
      <c r="F23" s="1">
        <v>3</v>
      </c>
      <c r="G23" s="1" t="s">
        <v>23</v>
      </c>
      <c r="I23" s="1" t="s">
        <v>17</v>
      </c>
      <c r="J23" s="4"/>
      <c r="K23" s="3" t="s">
        <v>76</v>
      </c>
      <c r="L23" s="1">
        <v>0</v>
      </c>
      <c r="M23" s="1" t="s">
        <v>18</v>
      </c>
    </row>
    <row r="24" spans="1:14" ht="28.5">
      <c r="A24" s="7" t="str">
        <f t="shared" si="0"/>
        <v>2023-01-01</v>
      </c>
      <c r="B24" s="7" t="str">
        <f>"1530"</f>
        <v>1530</v>
      </c>
      <c r="C24" s="8" t="s">
        <v>476</v>
      </c>
      <c r="D24" s="8"/>
      <c r="E24" s="7" t="str">
        <f>"2022"</f>
        <v>2022</v>
      </c>
      <c r="F24" s="7">
        <v>10</v>
      </c>
      <c r="G24" s="7" t="s">
        <v>57</v>
      </c>
      <c r="H24" s="7"/>
      <c r="I24" s="7"/>
      <c r="J24" s="5" t="s">
        <v>499</v>
      </c>
      <c r="K24" s="6" t="s">
        <v>78</v>
      </c>
      <c r="L24" s="7">
        <v>2022</v>
      </c>
      <c r="M24" s="7" t="s">
        <v>18</v>
      </c>
      <c r="N24" s="7"/>
    </row>
    <row r="25" spans="1:14" ht="28.5">
      <c r="A25" s="7" t="str">
        <f t="shared" si="0"/>
        <v>2023-01-01</v>
      </c>
      <c r="B25" s="7" t="str">
        <f>"1645"</f>
        <v>1645</v>
      </c>
      <c r="C25" s="8" t="s">
        <v>477</v>
      </c>
      <c r="D25" s="8" t="s">
        <v>80</v>
      </c>
      <c r="E25" s="7" t="str">
        <f>"2022"</f>
        <v>2022</v>
      </c>
      <c r="F25" s="7">
        <v>11</v>
      </c>
      <c r="G25" s="7" t="s">
        <v>57</v>
      </c>
      <c r="H25" s="7"/>
      <c r="I25" s="7"/>
      <c r="J25" s="5" t="s">
        <v>499</v>
      </c>
      <c r="K25" s="6" t="s">
        <v>79</v>
      </c>
      <c r="L25" s="7">
        <v>2022</v>
      </c>
      <c r="M25" s="7" t="s">
        <v>18</v>
      </c>
      <c r="N25" s="7"/>
    </row>
    <row r="26" spans="1:14" ht="72">
      <c r="A26" s="1" t="str">
        <f t="shared" si="0"/>
        <v>2023-01-01</v>
      </c>
      <c r="B26" s="1" t="str">
        <f>"1800"</f>
        <v>1800</v>
      </c>
      <c r="C26" s="2" t="s">
        <v>81</v>
      </c>
      <c r="E26" s="1" t="str">
        <f>"01"</f>
        <v>01</v>
      </c>
      <c r="F26" s="1">
        <v>6</v>
      </c>
      <c r="G26" s="1" t="s">
        <v>14</v>
      </c>
      <c r="H26" s="1" t="s">
        <v>82</v>
      </c>
      <c r="I26" s="1" t="s">
        <v>17</v>
      </c>
      <c r="J26" s="4"/>
      <c r="K26" s="3" t="s">
        <v>83</v>
      </c>
      <c r="L26" s="1">
        <v>2020</v>
      </c>
      <c r="M26" s="1" t="s">
        <v>28</v>
      </c>
      <c r="N26" s="1" t="s">
        <v>22</v>
      </c>
    </row>
    <row r="27" spans="1:13" ht="87">
      <c r="A27" s="1" t="str">
        <f t="shared" si="0"/>
        <v>2023-01-01</v>
      </c>
      <c r="B27" s="1" t="str">
        <f>"1830"</f>
        <v>1830</v>
      </c>
      <c r="C27" s="2" t="s">
        <v>84</v>
      </c>
      <c r="E27" s="1" t="str">
        <f>" "</f>
        <v> </v>
      </c>
      <c r="F27" s="1">
        <v>0</v>
      </c>
      <c r="G27" s="1" t="s">
        <v>23</v>
      </c>
      <c r="I27" s="1" t="s">
        <v>17</v>
      </c>
      <c r="J27" s="4"/>
      <c r="K27" s="3" t="s">
        <v>85</v>
      </c>
      <c r="L27" s="1">
        <v>2021</v>
      </c>
      <c r="M27" s="1" t="s">
        <v>18</v>
      </c>
    </row>
    <row r="28" spans="1:14" ht="57.75">
      <c r="A28" s="7" t="str">
        <f t="shared" si="0"/>
        <v>2023-01-01</v>
      </c>
      <c r="B28" s="7" t="str">
        <f>"1835"</f>
        <v>1835</v>
      </c>
      <c r="C28" s="8" t="s">
        <v>86</v>
      </c>
      <c r="D28" s="8"/>
      <c r="E28" s="7" t="str">
        <f>"01"</f>
        <v>01</v>
      </c>
      <c r="F28" s="7">
        <v>3</v>
      </c>
      <c r="G28" s="7" t="s">
        <v>23</v>
      </c>
      <c r="H28" s="7"/>
      <c r="I28" s="7" t="s">
        <v>17</v>
      </c>
      <c r="J28" s="5" t="s">
        <v>500</v>
      </c>
      <c r="K28" s="6" t="s">
        <v>87</v>
      </c>
      <c r="L28" s="7">
        <v>2019</v>
      </c>
      <c r="M28" s="7" t="s">
        <v>43</v>
      </c>
      <c r="N28" s="7" t="s">
        <v>22</v>
      </c>
    </row>
    <row r="29" spans="1:14" ht="43.5">
      <c r="A29" s="7" t="str">
        <f t="shared" si="0"/>
        <v>2023-01-01</v>
      </c>
      <c r="B29" s="7" t="str">
        <f>"1945"</f>
        <v>1945</v>
      </c>
      <c r="C29" s="8" t="s">
        <v>89</v>
      </c>
      <c r="D29" s="8"/>
      <c r="E29" s="7" t="str">
        <f>" "</f>
        <v> </v>
      </c>
      <c r="F29" s="7">
        <v>0</v>
      </c>
      <c r="G29" s="7"/>
      <c r="H29" s="7"/>
      <c r="I29" s="7"/>
      <c r="J29" s="5" t="s">
        <v>517</v>
      </c>
      <c r="K29" s="6" t="s">
        <v>529</v>
      </c>
      <c r="L29" s="7">
        <v>1960</v>
      </c>
      <c r="M29" s="7" t="s">
        <v>47</v>
      </c>
      <c r="N29" s="7"/>
    </row>
    <row r="30" spans="1:14" ht="72">
      <c r="A30" s="7" t="str">
        <f t="shared" si="0"/>
        <v>2023-01-01</v>
      </c>
      <c r="B30" s="7" t="str">
        <f>"2030"</f>
        <v>2030</v>
      </c>
      <c r="C30" s="8" t="s">
        <v>90</v>
      </c>
      <c r="D30" s="8" t="s">
        <v>92</v>
      </c>
      <c r="E30" s="7" t="str">
        <f>"02"</f>
        <v>02</v>
      </c>
      <c r="F30" s="7">
        <v>9</v>
      </c>
      <c r="G30" s="7" t="s">
        <v>23</v>
      </c>
      <c r="H30" s="7"/>
      <c r="I30" s="7"/>
      <c r="J30" s="5" t="s">
        <v>502</v>
      </c>
      <c r="K30" s="6" t="s">
        <v>91</v>
      </c>
      <c r="L30" s="7">
        <v>0</v>
      </c>
      <c r="M30" s="7" t="s">
        <v>88</v>
      </c>
      <c r="N30" s="7"/>
    </row>
    <row r="31" spans="1:14" ht="72">
      <c r="A31" s="7" t="str">
        <f t="shared" si="0"/>
        <v>2023-01-01</v>
      </c>
      <c r="B31" s="7" t="str">
        <f>"2040"</f>
        <v>2040</v>
      </c>
      <c r="C31" s="8" t="s">
        <v>93</v>
      </c>
      <c r="D31" s="8"/>
      <c r="E31" s="7" t="str">
        <f>" "</f>
        <v> </v>
      </c>
      <c r="F31" s="7">
        <v>0</v>
      </c>
      <c r="G31" s="7" t="s">
        <v>14</v>
      </c>
      <c r="H31" s="7" t="s">
        <v>82</v>
      </c>
      <c r="I31" s="7" t="s">
        <v>17</v>
      </c>
      <c r="J31" s="5" t="s">
        <v>518</v>
      </c>
      <c r="K31" s="6" t="s">
        <v>94</v>
      </c>
      <c r="L31" s="7">
        <v>2020</v>
      </c>
      <c r="M31" s="7" t="s">
        <v>95</v>
      </c>
      <c r="N31" s="7"/>
    </row>
    <row r="32" spans="1:14" ht="72">
      <c r="A32" s="7" t="str">
        <f t="shared" si="0"/>
        <v>2023-01-01</v>
      </c>
      <c r="B32" s="7" t="str">
        <f>"2205"</f>
        <v>2205</v>
      </c>
      <c r="C32" s="8" t="s">
        <v>96</v>
      </c>
      <c r="D32" s="8"/>
      <c r="E32" s="7" t="str">
        <f>"00"</f>
        <v>00</v>
      </c>
      <c r="F32" s="7">
        <v>0</v>
      </c>
      <c r="G32" s="7" t="s">
        <v>97</v>
      </c>
      <c r="H32" s="7" t="s">
        <v>70</v>
      </c>
      <c r="I32" s="7" t="s">
        <v>17</v>
      </c>
      <c r="J32" s="5" t="s">
        <v>518</v>
      </c>
      <c r="K32" s="6" t="s">
        <v>98</v>
      </c>
      <c r="L32" s="7">
        <v>2019</v>
      </c>
      <c r="M32" s="7" t="s">
        <v>99</v>
      </c>
      <c r="N32" s="7"/>
    </row>
    <row r="33" spans="1:13" ht="72">
      <c r="A33" s="1" t="str">
        <f t="shared" si="0"/>
        <v>2023-01-01</v>
      </c>
      <c r="B33" s="1" t="str">
        <f>"2340"</f>
        <v>2340</v>
      </c>
      <c r="C33" s="2" t="s">
        <v>100</v>
      </c>
      <c r="D33" s="2" t="s">
        <v>102</v>
      </c>
      <c r="E33" s="1" t="str">
        <f aca="true" t="shared" si="1" ref="E33:E41">"02"</f>
        <v>02</v>
      </c>
      <c r="F33" s="1">
        <v>0</v>
      </c>
      <c r="G33" s="1" t="s">
        <v>23</v>
      </c>
      <c r="I33" s="1" t="s">
        <v>17</v>
      </c>
      <c r="J33" s="4"/>
      <c r="K33" s="3" t="s">
        <v>101</v>
      </c>
      <c r="L33" s="1">
        <v>2017</v>
      </c>
      <c r="M33" s="1" t="s">
        <v>18</v>
      </c>
    </row>
    <row r="34" spans="1:13" ht="72">
      <c r="A34" s="1" t="str">
        <f t="shared" si="0"/>
        <v>2023-01-01</v>
      </c>
      <c r="B34" s="1" t="str">
        <f>"2400"</f>
        <v>2400</v>
      </c>
      <c r="C34" s="2" t="s">
        <v>13</v>
      </c>
      <c r="E34" s="1" t="str">
        <f t="shared" si="1"/>
        <v>02</v>
      </c>
      <c r="F34" s="1">
        <v>1</v>
      </c>
      <c r="G34" s="1" t="s">
        <v>14</v>
      </c>
      <c r="H34" s="1" t="s">
        <v>15</v>
      </c>
      <c r="I34" s="1" t="s">
        <v>17</v>
      </c>
      <c r="J34" s="4"/>
      <c r="K34" s="3" t="s">
        <v>16</v>
      </c>
      <c r="L34" s="1">
        <v>2011</v>
      </c>
      <c r="M34" s="1" t="s">
        <v>18</v>
      </c>
    </row>
    <row r="35" spans="1:13" ht="72">
      <c r="A35" s="1" t="str">
        <f t="shared" si="0"/>
        <v>2023-01-01</v>
      </c>
      <c r="B35" s="1" t="str">
        <f>"2500"</f>
        <v>2500</v>
      </c>
      <c r="C35" s="2" t="s">
        <v>13</v>
      </c>
      <c r="E35" s="1" t="str">
        <f t="shared" si="1"/>
        <v>02</v>
      </c>
      <c r="F35" s="1">
        <v>1</v>
      </c>
      <c r="G35" s="1" t="s">
        <v>14</v>
      </c>
      <c r="H35" s="1" t="s">
        <v>15</v>
      </c>
      <c r="I35" s="1" t="s">
        <v>17</v>
      </c>
      <c r="J35" s="4"/>
      <c r="K35" s="3" t="s">
        <v>16</v>
      </c>
      <c r="L35" s="1">
        <v>2011</v>
      </c>
      <c r="M35" s="1" t="s">
        <v>18</v>
      </c>
    </row>
    <row r="36" spans="1:13" ht="72">
      <c r="A36" s="1" t="str">
        <f t="shared" si="0"/>
        <v>2023-01-01</v>
      </c>
      <c r="B36" s="1" t="str">
        <f>"2600"</f>
        <v>2600</v>
      </c>
      <c r="C36" s="2" t="s">
        <v>13</v>
      </c>
      <c r="E36" s="1" t="str">
        <f t="shared" si="1"/>
        <v>02</v>
      </c>
      <c r="F36" s="1">
        <v>1</v>
      </c>
      <c r="G36" s="1" t="s">
        <v>14</v>
      </c>
      <c r="H36" s="1" t="s">
        <v>15</v>
      </c>
      <c r="I36" s="1" t="s">
        <v>17</v>
      </c>
      <c r="J36" s="4"/>
      <c r="K36" s="3" t="s">
        <v>16</v>
      </c>
      <c r="L36" s="1">
        <v>2011</v>
      </c>
      <c r="M36" s="1" t="s">
        <v>18</v>
      </c>
    </row>
    <row r="37" spans="1:13" ht="72">
      <c r="A37" s="1" t="str">
        <f t="shared" si="0"/>
        <v>2023-01-01</v>
      </c>
      <c r="B37" s="1" t="str">
        <f>"2700"</f>
        <v>2700</v>
      </c>
      <c r="C37" s="2" t="s">
        <v>13</v>
      </c>
      <c r="E37" s="1" t="str">
        <f t="shared" si="1"/>
        <v>02</v>
      </c>
      <c r="F37" s="1">
        <v>1</v>
      </c>
      <c r="G37" s="1" t="s">
        <v>14</v>
      </c>
      <c r="H37" s="1" t="s">
        <v>15</v>
      </c>
      <c r="I37" s="1" t="s">
        <v>17</v>
      </c>
      <c r="J37" s="4"/>
      <c r="K37" s="3" t="s">
        <v>16</v>
      </c>
      <c r="L37" s="1">
        <v>2011</v>
      </c>
      <c r="M37" s="1" t="s">
        <v>18</v>
      </c>
    </row>
    <row r="38" spans="1:13" ht="72">
      <c r="A38" s="1" t="str">
        <f t="shared" si="0"/>
        <v>2023-01-01</v>
      </c>
      <c r="B38" s="1" t="str">
        <f>"2800"</f>
        <v>2800</v>
      </c>
      <c r="C38" s="2" t="s">
        <v>13</v>
      </c>
      <c r="E38" s="1" t="str">
        <f t="shared" si="1"/>
        <v>02</v>
      </c>
      <c r="F38" s="1">
        <v>1</v>
      </c>
      <c r="G38" s="1" t="s">
        <v>14</v>
      </c>
      <c r="H38" s="1" t="s">
        <v>15</v>
      </c>
      <c r="I38" s="1" t="s">
        <v>17</v>
      </c>
      <c r="J38" s="4"/>
      <c r="K38" s="3" t="s">
        <v>16</v>
      </c>
      <c r="L38" s="1">
        <v>2011</v>
      </c>
      <c r="M38" s="1" t="s">
        <v>18</v>
      </c>
    </row>
    <row r="39" spans="1:13" ht="72">
      <c r="A39" s="1" t="str">
        <f aca="true" t="shared" si="2" ref="A39:A79">"2023-01-02"</f>
        <v>2023-01-02</v>
      </c>
      <c r="B39" s="1" t="str">
        <f>"0500"</f>
        <v>0500</v>
      </c>
      <c r="C39" s="2" t="s">
        <v>13</v>
      </c>
      <c r="E39" s="1" t="str">
        <f t="shared" si="1"/>
        <v>02</v>
      </c>
      <c r="F39" s="1">
        <v>1</v>
      </c>
      <c r="G39" s="1" t="s">
        <v>14</v>
      </c>
      <c r="H39" s="1" t="s">
        <v>15</v>
      </c>
      <c r="I39" s="1" t="s">
        <v>17</v>
      </c>
      <c r="J39" s="4"/>
      <c r="K39" s="3" t="s">
        <v>16</v>
      </c>
      <c r="L39" s="1">
        <v>2011</v>
      </c>
      <c r="M39" s="1" t="s">
        <v>18</v>
      </c>
    </row>
    <row r="40" spans="1:13" ht="28.5">
      <c r="A40" s="1" t="str">
        <f t="shared" si="2"/>
        <v>2023-01-02</v>
      </c>
      <c r="B40" s="1" t="str">
        <f>"0600"</f>
        <v>0600</v>
      </c>
      <c r="C40" s="2" t="s">
        <v>19</v>
      </c>
      <c r="D40" s="2" t="s">
        <v>103</v>
      </c>
      <c r="E40" s="1" t="str">
        <f t="shared" si="1"/>
        <v>02</v>
      </c>
      <c r="F40" s="1">
        <v>6</v>
      </c>
      <c r="G40" s="1" t="s">
        <v>23</v>
      </c>
      <c r="I40" s="1" t="s">
        <v>17</v>
      </c>
      <c r="J40" s="4"/>
      <c r="K40" s="3" t="s">
        <v>20</v>
      </c>
      <c r="L40" s="1">
        <v>2019</v>
      </c>
      <c r="M40" s="1" t="s">
        <v>18</v>
      </c>
    </row>
    <row r="41" spans="1:13" ht="28.5">
      <c r="A41" s="1" t="str">
        <f t="shared" si="2"/>
        <v>2023-01-02</v>
      </c>
      <c r="B41" s="1" t="str">
        <f>"0625"</f>
        <v>0625</v>
      </c>
      <c r="C41" s="2" t="s">
        <v>19</v>
      </c>
      <c r="D41" s="2" t="s">
        <v>104</v>
      </c>
      <c r="E41" s="1" t="str">
        <f t="shared" si="1"/>
        <v>02</v>
      </c>
      <c r="F41" s="1">
        <v>7</v>
      </c>
      <c r="G41" s="1" t="s">
        <v>23</v>
      </c>
      <c r="I41" s="1" t="s">
        <v>17</v>
      </c>
      <c r="J41" s="4"/>
      <c r="K41" s="3" t="s">
        <v>20</v>
      </c>
      <c r="L41" s="1">
        <v>2019</v>
      </c>
      <c r="M41" s="1" t="s">
        <v>18</v>
      </c>
    </row>
    <row r="42" spans="1:13" ht="57.75">
      <c r="A42" s="1" t="str">
        <f t="shared" si="2"/>
        <v>2023-01-02</v>
      </c>
      <c r="B42" s="1" t="str">
        <f>"0650"</f>
        <v>0650</v>
      </c>
      <c r="C42" s="2" t="s">
        <v>25</v>
      </c>
      <c r="D42" s="2" t="s">
        <v>106</v>
      </c>
      <c r="E42" s="1" t="str">
        <f>"01"</f>
        <v>01</v>
      </c>
      <c r="F42" s="1">
        <v>4</v>
      </c>
      <c r="G42" s="1" t="s">
        <v>23</v>
      </c>
      <c r="I42" s="1" t="s">
        <v>17</v>
      </c>
      <c r="J42" s="4"/>
      <c r="K42" s="3" t="s">
        <v>105</v>
      </c>
      <c r="L42" s="1">
        <v>2018</v>
      </c>
      <c r="M42" s="1" t="s">
        <v>28</v>
      </c>
    </row>
    <row r="43" spans="1:13" ht="28.5">
      <c r="A43" s="1" t="str">
        <f t="shared" si="2"/>
        <v>2023-01-02</v>
      </c>
      <c r="B43" s="1" t="str">
        <f>"0715"</f>
        <v>0715</v>
      </c>
      <c r="C43" s="2" t="s">
        <v>29</v>
      </c>
      <c r="D43" s="2" t="s">
        <v>108</v>
      </c>
      <c r="E43" s="1" t="str">
        <f>"02"</f>
        <v>02</v>
      </c>
      <c r="F43" s="1">
        <v>9</v>
      </c>
      <c r="G43" s="1" t="s">
        <v>23</v>
      </c>
      <c r="I43" s="1" t="s">
        <v>17</v>
      </c>
      <c r="J43" s="4"/>
      <c r="K43" s="3" t="s">
        <v>107</v>
      </c>
      <c r="L43" s="1">
        <v>2018</v>
      </c>
      <c r="M43" s="1" t="s">
        <v>31</v>
      </c>
    </row>
    <row r="44" spans="1:13" ht="43.5">
      <c r="A44" s="1" t="str">
        <f t="shared" si="2"/>
        <v>2023-01-02</v>
      </c>
      <c r="B44" s="1" t="str">
        <f>"0730"</f>
        <v>0730</v>
      </c>
      <c r="C44" s="2" t="s">
        <v>32</v>
      </c>
      <c r="E44" s="1" t="str">
        <f>"02"</f>
        <v>02</v>
      </c>
      <c r="F44" s="1">
        <v>4</v>
      </c>
      <c r="G44" s="1" t="s">
        <v>23</v>
      </c>
      <c r="I44" s="1" t="s">
        <v>17</v>
      </c>
      <c r="J44" s="4"/>
      <c r="K44" s="3" t="s">
        <v>33</v>
      </c>
      <c r="L44" s="1">
        <v>2011</v>
      </c>
      <c r="M44" s="1" t="s">
        <v>18</v>
      </c>
    </row>
    <row r="45" spans="1:13" ht="72">
      <c r="A45" s="1" t="str">
        <f t="shared" si="2"/>
        <v>2023-01-02</v>
      </c>
      <c r="B45" s="1" t="str">
        <f>"0755"</f>
        <v>0755</v>
      </c>
      <c r="C45" s="2" t="s">
        <v>34</v>
      </c>
      <c r="D45" s="2" t="s">
        <v>110</v>
      </c>
      <c r="E45" s="1" t="str">
        <f>"02"</f>
        <v>02</v>
      </c>
      <c r="F45" s="1">
        <v>12</v>
      </c>
      <c r="G45" s="1" t="s">
        <v>23</v>
      </c>
      <c r="I45" s="1" t="s">
        <v>17</v>
      </c>
      <c r="J45" s="4"/>
      <c r="K45" s="3" t="s">
        <v>109</v>
      </c>
      <c r="L45" s="1">
        <v>2020</v>
      </c>
      <c r="M45" s="1" t="s">
        <v>28</v>
      </c>
    </row>
    <row r="46" spans="1:13" ht="43.5">
      <c r="A46" s="1" t="str">
        <f t="shared" si="2"/>
        <v>2023-01-02</v>
      </c>
      <c r="B46" s="1" t="str">
        <f>"0805"</f>
        <v>0805</v>
      </c>
      <c r="C46" s="2" t="s">
        <v>38</v>
      </c>
      <c r="D46" s="2" t="s">
        <v>478</v>
      </c>
      <c r="E46" s="1" t="str">
        <f>"01"</f>
        <v>01</v>
      </c>
      <c r="F46" s="1">
        <v>20</v>
      </c>
      <c r="G46" s="1" t="s">
        <v>23</v>
      </c>
      <c r="I46" s="1" t="s">
        <v>17</v>
      </c>
      <c r="J46" s="4"/>
      <c r="K46" s="3" t="s">
        <v>111</v>
      </c>
      <c r="L46" s="1">
        <v>2020</v>
      </c>
      <c r="M46" s="1" t="s">
        <v>28</v>
      </c>
    </row>
    <row r="47" spans="1:13" ht="57.75">
      <c r="A47" s="1" t="str">
        <f t="shared" si="2"/>
        <v>2023-01-02</v>
      </c>
      <c r="B47" s="1" t="str">
        <f>"0815"</f>
        <v>0815</v>
      </c>
      <c r="C47" s="2" t="s">
        <v>40</v>
      </c>
      <c r="D47" s="2" t="s">
        <v>113</v>
      </c>
      <c r="E47" s="1" t="str">
        <f>"01"</f>
        <v>01</v>
      </c>
      <c r="F47" s="1">
        <v>2</v>
      </c>
      <c r="G47" s="1" t="s">
        <v>23</v>
      </c>
      <c r="I47" s="1" t="s">
        <v>17</v>
      </c>
      <c r="J47" s="4"/>
      <c r="K47" s="3" t="s">
        <v>112</v>
      </c>
      <c r="L47" s="1">
        <v>2020</v>
      </c>
      <c r="M47" s="1" t="s">
        <v>43</v>
      </c>
    </row>
    <row r="48" spans="1:14" ht="57.75">
      <c r="A48" s="1" t="str">
        <f t="shared" si="2"/>
        <v>2023-01-02</v>
      </c>
      <c r="B48" s="1" t="str">
        <f>"0820"</f>
        <v>0820</v>
      </c>
      <c r="C48" s="2" t="s">
        <v>44</v>
      </c>
      <c r="D48" s="2" t="s">
        <v>115</v>
      </c>
      <c r="E48" s="1" t="str">
        <f>"02"</f>
        <v>02</v>
      </c>
      <c r="F48" s="1">
        <v>17</v>
      </c>
      <c r="G48" s="1" t="s">
        <v>14</v>
      </c>
      <c r="I48" s="1" t="s">
        <v>17</v>
      </c>
      <c r="J48" s="4"/>
      <c r="K48" s="3" t="s">
        <v>114</v>
      </c>
      <c r="L48" s="1">
        <v>1987</v>
      </c>
      <c r="M48" s="1" t="s">
        <v>47</v>
      </c>
      <c r="N48" s="1" t="s">
        <v>22</v>
      </c>
    </row>
    <row r="49" spans="1:13" ht="72">
      <c r="A49" s="1" t="str">
        <f t="shared" si="2"/>
        <v>2023-01-02</v>
      </c>
      <c r="B49" s="1" t="str">
        <f>"0845"</f>
        <v>0845</v>
      </c>
      <c r="C49" s="2" t="s">
        <v>48</v>
      </c>
      <c r="D49" s="2" t="s">
        <v>117</v>
      </c>
      <c r="E49" s="1" t="str">
        <f>"03"</f>
        <v>03</v>
      </c>
      <c r="F49" s="1">
        <v>8</v>
      </c>
      <c r="G49" s="1" t="s">
        <v>14</v>
      </c>
      <c r="I49" s="1" t="s">
        <v>17</v>
      </c>
      <c r="J49" s="4"/>
      <c r="K49" s="3" t="s">
        <v>116</v>
      </c>
      <c r="L49" s="1">
        <v>2015</v>
      </c>
      <c r="M49" s="1" t="s">
        <v>18</v>
      </c>
    </row>
    <row r="50" spans="1:13" ht="72">
      <c r="A50" s="1" t="str">
        <f t="shared" si="2"/>
        <v>2023-01-02</v>
      </c>
      <c r="B50" s="1" t="str">
        <f>"0910"</f>
        <v>0910</v>
      </c>
      <c r="C50" s="2" t="s">
        <v>48</v>
      </c>
      <c r="D50" s="2" t="s">
        <v>119</v>
      </c>
      <c r="E50" s="1" t="str">
        <f>"03"</f>
        <v>03</v>
      </c>
      <c r="F50" s="1">
        <v>9</v>
      </c>
      <c r="G50" s="1" t="s">
        <v>23</v>
      </c>
      <c r="I50" s="1" t="s">
        <v>17</v>
      </c>
      <c r="J50" s="4"/>
      <c r="K50" s="3" t="s">
        <v>118</v>
      </c>
      <c r="L50" s="1">
        <v>2015</v>
      </c>
      <c r="M50" s="1" t="s">
        <v>18</v>
      </c>
    </row>
    <row r="51" spans="1:13" ht="72">
      <c r="A51" s="1" t="str">
        <f t="shared" si="2"/>
        <v>2023-01-02</v>
      </c>
      <c r="B51" s="1" t="str">
        <f>"0935"</f>
        <v>0935</v>
      </c>
      <c r="C51" s="2" t="s">
        <v>53</v>
      </c>
      <c r="D51" s="2" t="s">
        <v>121</v>
      </c>
      <c r="E51" s="1" t="str">
        <f>"03"</f>
        <v>03</v>
      </c>
      <c r="F51" s="1">
        <v>9</v>
      </c>
      <c r="G51" s="1" t="s">
        <v>23</v>
      </c>
      <c r="I51" s="1" t="s">
        <v>17</v>
      </c>
      <c r="J51" s="4"/>
      <c r="K51" s="3" t="s">
        <v>120</v>
      </c>
      <c r="L51" s="1">
        <v>2019</v>
      </c>
      <c r="M51" s="1" t="s">
        <v>28</v>
      </c>
    </row>
    <row r="52" spans="1:14" ht="57.75">
      <c r="A52" s="1" t="str">
        <f t="shared" si="2"/>
        <v>2023-01-02</v>
      </c>
      <c r="B52" s="1" t="str">
        <f>"1000"</f>
        <v>1000</v>
      </c>
      <c r="C52" s="2" t="s">
        <v>86</v>
      </c>
      <c r="E52" s="1" t="str">
        <f>"01"</f>
        <v>01</v>
      </c>
      <c r="F52" s="1">
        <v>3</v>
      </c>
      <c r="G52" s="1" t="s">
        <v>23</v>
      </c>
      <c r="I52" s="1" t="s">
        <v>17</v>
      </c>
      <c r="J52" s="4"/>
      <c r="K52" s="3" t="s">
        <v>87</v>
      </c>
      <c r="L52" s="1">
        <v>2019</v>
      </c>
      <c r="M52" s="1" t="s">
        <v>43</v>
      </c>
      <c r="N52" s="1" t="s">
        <v>22</v>
      </c>
    </row>
    <row r="53" spans="1:13" ht="43.5">
      <c r="A53" s="1" t="str">
        <f t="shared" si="2"/>
        <v>2023-01-02</v>
      </c>
      <c r="B53" s="1" t="str">
        <f>"1110"</f>
        <v>1110</v>
      </c>
      <c r="C53" s="2" t="s">
        <v>89</v>
      </c>
      <c r="E53" s="1" t="str">
        <f>" "</f>
        <v> </v>
      </c>
      <c r="F53" s="1">
        <v>0</v>
      </c>
      <c r="I53" s="1" t="s">
        <v>17</v>
      </c>
      <c r="J53" s="4"/>
      <c r="K53" s="3" t="s">
        <v>529</v>
      </c>
      <c r="L53" s="1">
        <v>1960</v>
      </c>
      <c r="M53" s="1" t="s">
        <v>47</v>
      </c>
    </row>
    <row r="54" spans="1:13" ht="72">
      <c r="A54" s="1" t="str">
        <f t="shared" si="2"/>
        <v>2023-01-02</v>
      </c>
      <c r="B54" s="1" t="str">
        <f>"1155"</f>
        <v>1155</v>
      </c>
      <c r="C54" s="2" t="s">
        <v>93</v>
      </c>
      <c r="E54" s="1" t="str">
        <f>" "</f>
        <v> </v>
      </c>
      <c r="F54" s="1">
        <v>0</v>
      </c>
      <c r="G54" s="1" t="s">
        <v>14</v>
      </c>
      <c r="H54" s="1" t="s">
        <v>82</v>
      </c>
      <c r="I54" s="1" t="s">
        <v>17</v>
      </c>
      <c r="J54" s="4"/>
      <c r="K54" s="3" t="s">
        <v>94</v>
      </c>
      <c r="L54" s="1">
        <v>2020</v>
      </c>
      <c r="M54" s="1" t="s">
        <v>95</v>
      </c>
    </row>
    <row r="55" spans="1:13" ht="43.5">
      <c r="A55" s="1" t="str">
        <f t="shared" si="2"/>
        <v>2023-01-02</v>
      </c>
      <c r="B55" s="1" t="str">
        <f>"1320"</f>
        <v>1320</v>
      </c>
      <c r="C55" s="2" t="s">
        <v>122</v>
      </c>
      <c r="D55" s="2" t="s">
        <v>124</v>
      </c>
      <c r="E55" s="1" t="str">
        <f>"2017"</f>
        <v>2017</v>
      </c>
      <c r="F55" s="1">
        <v>8</v>
      </c>
      <c r="G55" s="1" t="s">
        <v>23</v>
      </c>
      <c r="I55" s="1" t="s">
        <v>17</v>
      </c>
      <c r="J55" s="4"/>
      <c r="K55" s="3" t="s">
        <v>123</v>
      </c>
      <c r="L55" s="1">
        <v>2017</v>
      </c>
      <c r="M55" s="1" t="s">
        <v>18</v>
      </c>
    </row>
    <row r="56" spans="1:14" ht="72">
      <c r="A56" s="1" t="str">
        <f t="shared" si="2"/>
        <v>2023-01-02</v>
      </c>
      <c r="B56" s="1" t="str">
        <f>"1330"</f>
        <v>1330</v>
      </c>
      <c r="C56" s="2" t="s">
        <v>81</v>
      </c>
      <c r="E56" s="1" t="str">
        <f>"01"</f>
        <v>01</v>
      </c>
      <c r="F56" s="1">
        <v>6</v>
      </c>
      <c r="G56" s="1" t="s">
        <v>14</v>
      </c>
      <c r="H56" s="1" t="s">
        <v>82</v>
      </c>
      <c r="I56" s="1" t="s">
        <v>17</v>
      </c>
      <c r="J56" s="4"/>
      <c r="K56" s="3" t="s">
        <v>83</v>
      </c>
      <c r="L56" s="1">
        <v>2020</v>
      </c>
      <c r="M56" s="1" t="s">
        <v>28</v>
      </c>
      <c r="N56" s="1" t="s">
        <v>22</v>
      </c>
    </row>
    <row r="57" spans="1:13" ht="43.5">
      <c r="A57" s="1" t="str">
        <f t="shared" si="2"/>
        <v>2023-01-02</v>
      </c>
      <c r="B57" s="1" t="str">
        <f>"1400"</f>
        <v>1400</v>
      </c>
      <c r="C57" s="2" t="s">
        <v>125</v>
      </c>
      <c r="E57" s="1" t="str">
        <f>"04"</f>
        <v>04</v>
      </c>
      <c r="F57" s="1">
        <v>71</v>
      </c>
      <c r="G57" s="1" t="s">
        <v>14</v>
      </c>
      <c r="H57" s="1" t="s">
        <v>126</v>
      </c>
      <c r="I57" s="1" t="s">
        <v>17</v>
      </c>
      <c r="J57" s="4"/>
      <c r="K57" s="3" t="s">
        <v>127</v>
      </c>
      <c r="L57" s="1">
        <v>2022</v>
      </c>
      <c r="M57" s="1" t="s">
        <v>99</v>
      </c>
    </row>
    <row r="58" spans="1:13" ht="57.75">
      <c r="A58" s="1" t="str">
        <f t="shared" si="2"/>
        <v>2023-01-02</v>
      </c>
      <c r="B58" s="1" t="str">
        <f>"1430"</f>
        <v>1430</v>
      </c>
      <c r="C58" s="2" t="s">
        <v>128</v>
      </c>
      <c r="D58" s="2" t="s">
        <v>130</v>
      </c>
      <c r="E58" s="1" t="str">
        <f>"02"</f>
        <v>02</v>
      </c>
      <c r="F58" s="1">
        <v>42</v>
      </c>
      <c r="G58" s="1" t="s">
        <v>14</v>
      </c>
      <c r="I58" s="1" t="s">
        <v>17</v>
      </c>
      <c r="J58" s="4"/>
      <c r="K58" s="3" t="s">
        <v>129</v>
      </c>
      <c r="L58" s="1">
        <v>0</v>
      </c>
      <c r="M58" s="1" t="s">
        <v>18</v>
      </c>
    </row>
    <row r="59" spans="1:13" ht="57.75">
      <c r="A59" s="1" t="str">
        <f t="shared" si="2"/>
        <v>2023-01-02</v>
      </c>
      <c r="B59" s="1" t="str">
        <f>"1500"</f>
        <v>1500</v>
      </c>
      <c r="C59" s="2" t="s">
        <v>48</v>
      </c>
      <c r="D59" s="2" t="s">
        <v>132</v>
      </c>
      <c r="E59" s="1" t="str">
        <f>"02"</f>
        <v>02</v>
      </c>
      <c r="F59" s="1">
        <v>4</v>
      </c>
      <c r="G59" s="1" t="s">
        <v>23</v>
      </c>
      <c r="I59" s="1" t="s">
        <v>17</v>
      </c>
      <c r="J59" s="4"/>
      <c r="K59" s="3" t="s">
        <v>131</v>
      </c>
      <c r="L59" s="1">
        <v>2014</v>
      </c>
      <c r="M59" s="1" t="s">
        <v>18</v>
      </c>
    </row>
    <row r="60" spans="1:13" ht="57.75">
      <c r="A60" s="1" t="str">
        <f t="shared" si="2"/>
        <v>2023-01-02</v>
      </c>
      <c r="B60" s="1" t="str">
        <f>"1525"</f>
        <v>1525</v>
      </c>
      <c r="C60" s="2" t="s">
        <v>133</v>
      </c>
      <c r="D60" s="2" t="s">
        <v>479</v>
      </c>
      <c r="E60" s="1" t="str">
        <f>"01"</f>
        <v>01</v>
      </c>
      <c r="F60" s="1">
        <v>1</v>
      </c>
      <c r="G60" s="1" t="s">
        <v>23</v>
      </c>
      <c r="I60" s="1" t="s">
        <v>17</v>
      </c>
      <c r="J60" s="4"/>
      <c r="K60" s="3" t="s">
        <v>134</v>
      </c>
      <c r="L60" s="1">
        <v>0</v>
      </c>
      <c r="M60" s="1" t="s">
        <v>88</v>
      </c>
    </row>
    <row r="61" spans="1:13" ht="28.5">
      <c r="A61" s="1" t="str">
        <f t="shared" si="2"/>
        <v>2023-01-02</v>
      </c>
      <c r="B61" s="1" t="str">
        <f>"1540"</f>
        <v>1540</v>
      </c>
      <c r="C61" s="2" t="s">
        <v>38</v>
      </c>
      <c r="D61" s="2" t="s">
        <v>136</v>
      </c>
      <c r="E61" s="1" t="str">
        <f>"01"</f>
        <v>01</v>
      </c>
      <c r="F61" s="1">
        <v>34</v>
      </c>
      <c r="G61" s="1" t="s">
        <v>23</v>
      </c>
      <c r="I61" s="1" t="s">
        <v>17</v>
      </c>
      <c r="J61" s="4"/>
      <c r="K61" s="3" t="s">
        <v>135</v>
      </c>
      <c r="L61" s="1">
        <v>2020</v>
      </c>
      <c r="M61" s="1" t="s">
        <v>28</v>
      </c>
    </row>
    <row r="62" spans="1:13" ht="57.75">
      <c r="A62" s="1" t="str">
        <f t="shared" si="2"/>
        <v>2023-01-02</v>
      </c>
      <c r="B62" s="1" t="str">
        <f>"1555"</f>
        <v>1555</v>
      </c>
      <c r="C62" s="2" t="s">
        <v>137</v>
      </c>
      <c r="D62" s="2" t="s">
        <v>139</v>
      </c>
      <c r="E62" s="1" t="str">
        <f>"01"</f>
        <v>01</v>
      </c>
      <c r="F62" s="1">
        <v>1</v>
      </c>
      <c r="G62" s="1" t="s">
        <v>23</v>
      </c>
      <c r="I62" s="1" t="s">
        <v>17</v>
      </c>
      <c r="J62" s="4"/>
      <c r="K62" s="3" t="s">
        <v>138</v>
      </c>
      <c r="L62" s="1">
        <v>2021</v>
      </c>
      <c r="M62" s="1" t="s">
        <v>140</v>
      </c>
    </row>
    <row r="63" spans="1:14" ht="72">
      <c r="A63" s="1" t="str">
        <f t="shared" si="2"/>
        <v>2023-01-02</v>
      </c>
      <c r="B63" s="1" t="str">
        <f>"1600"</f>
        <v>1600</v>
      </c>
      <c r="C63" s="2" t="s">
        <v>141</v>
      </c>
      <c r="D63" s="2" t="s">
        <v>143</v>
      </c>
      <c r="E63" s="1" t="str">
        <f>"01"</f>
        <v>01</v>
      </c>
      <c r="F63" s="1">
        <v>5</v>
      </c>
      <c r="G63" s="1" t="s">
        <v>23</v>
      </c>
      <c r="I63" s="1" t="s">
        <v>17</v>
      </c>
      <c r="J63" s="4"/>
      <c r="K63" s="3" t="s">
        <v>142</v>
      </c>
      <c r="L63" s="1">
        <v>2019</v>
      </c>
      <c r="M63" s="1" t="s">
        <v>18</v>
      </c>
      <c r="N63" s="1" t="s">
        <v>22</v>
      </c>
    </row>
    <row r="64" spans="1:14" ht="57.75">
      <c r="A64" s="1" t="str">
        <f t="shared" si="2"/>
        <v>2023-01-02</v>
      </c>
      <c r="B64" s="1" t="str">
        <f>"1630"</f>
        <v>1630</v>
      </c>
      <c r="C64" s="2" t="s">
        <v>44</v>
      </c>
      <c r="D64" s="2" t="s">
        <v>480</v>
      </c>
      <c r="E64" s="1" t="str">
        <f>"02"</f>
        <v>02</v>
      </c>
      <c r="F64" s="1">
        <v>22</v>
      </c>
      <c r="G64" s="1" t="s">
        <v>14</v>
      </c>
      <c r="I64" s="1" t="s">
        <v>17</v>
      </c>
      <c r="J64" s="4"/>
      <c r="K64" s="3" t="s">
        <v>144</v>
      </c>
      <c r="L64" s="1">
        <v>1987</v>
      </c>
      <c r="M64" s="1" t="s">
        <v>47</v>
      </c>
      <c r="N64" s="1" t="s">
        <v>22</v>
      </c>
    </row>
    <row r="65" spans="1:13" ht="72">
      <c r="A65" s="1" t="str">
        <f t="shared" si="2"/>
        <v>2023-01-02</v>
      </c>
      <c r="B65" s="1" t="str">
        <f>"1700"</f>
        <v>1700</v>
      </c>
      <c r="C65" s="2" t="s">
        <v>145</v>
      </c>
      <c r="D65" s="2" t="s">
        <v>147</v>
      </c>
      <c r="E65" s="1" t="str">
        <f>"2018"</f>
        <v>2018</v>
      </c>
      <c r="F65" s="1">
        <v>13</v>
      </c>
      <c r="G65" s="1" t="s">
        <v>14</v>
      </c>
      <c r="I65" s="1" t="s">
        <v>17</v>
      </c>
      <c r="J65" s="4"/>
      <c r="K65" s="3" t="s">
        <v>146</v>
      </c>
      <c r="L65" s="1">
        <v>2018</v>
      </c>
      <c r="M65" s="1" t="s">
        <v>18</v>
      </c>
    </row>
    <row r="66" spans="1:13" ht="57.75">
      <c r="A66" s="1" t="str">
        <f t="shared" si="2"/>
        <v>2023-01-02</v>
      </c>
      <c r="B66" s="1" t="str">
        <f>"1715"</f>
        <v>1715</v>
      </c>
      <c r="C66" s="2" t="s">
        <v>145</v>
      </c>
      <c r="D66" s="2" t="s">
        <v>149</v>
      </c>
      <c r="E66" s="1" t="str">
        <f>"2018"</f>
        <v>2018</v>
      </c>
      <c r="F66" s="1">
        <v>17</v>
      </c>
      <c r="G66" s="1" t="s">
        <v>14</v>
      </c>
      <c r="I66" s="1" t="s">
        <v>17</v>
      </c>
      <c r="J66" s="4"/>
      <c r="K66" s="3" t="s">
        <v>148</v>
      </c>
      <c r="L66" s="1">
        <v>2018</v>
      </c>
      <c r="M66" s="1" t="s">
        <v>18</v>
      </c>
    </row>
    <row r="67" spans="1:13" ht="57.75">
      <c r="A67" s="1" t="str">
        <f t="shared" si="2"/>
        <v>2023-01-02</v>
      </c>
      <c r="B67" s="1" t="str">
        <f>"1730"</f>
        <v>1730</v>
      </c>
      <c r="C67" s="2" t="s">
        <v>150</v>
      </c>
      <c r="D67" s="2" t="s">
        <v>152</v>
      </c>
      <c r="E67" s="1" t="str">
        <f>"02"</f>
        <v>02</v>
      </c>
      <c r="F67" s="1">
        <v>11</v>
      </c>
      <c r="G67" s="1" t="s">
        <v>23</v>
      </c>
      <c r="I67" s="1" t="s">
        <v>17</v>
      </c>
      <c r="J67" s="4"/>
      <c r="K67" s="3" t="s">
        <v>151</v>
      </c>
      <c r="L67" s="1">
        <v>2020</v>
      </c>
      <c r="M67" s="1" t="s">
        <v>18</v>
      </c>
    </row>
    <row r="68" spans="1:13" ht="72">
      <c r="A68" s="1" t="str">
        <f t="shared" si="2"/>
        <v>2023-01-02</v>
      </c>
      <c r="B68" s="1" t="str">
        <f>"1800"</f>
        <v>1800</v>
      </c>
      <c r="C68" s="2" t="s">
        <v>150</v>
      </c>
      <c r="D68" s="2" t="s">
        <v>154</v>
      </c>
      <c r="E68" s="1" t="str">
        <f>"2022"</f>
        <v>2022</v>
      </c>
      <c r="F68" s="1">
        <v>18</v>
      </c>
      <c r="G68" s="1" t="s">
        <v>14</v>
      </c>
      <c r="J68" s="4"/>
      <c r="K68" s="3" t="s">
        <v>153</v>
      </c>
      <c r="L68" s="1">
        <v>2022</v>
      </c>
      <c r="M68" s="1" t="s">
        <v>18</v>
      </c>
    </row>
    <row r="69" spans="1:13" ht="57.75">
      <c r="A69" s="1" t="str">
        <f t="shared" si="2"/>
        <v>2023-01-02</v>
      </c>
      <c r="B69" s="1" t="str">
        <f>"1830"</f>
        <v>1830</v>
      </c>
      <c r="C69" s="2" t="s">
        <v>155</v>
      </c>
      <c r="D69" s="2" t="s">
        <v>157</v>
      </c>
      <c r="E69" s="1" t="str">
        <f>"02"</f>
        <v>02</v>
      </c>
      <c r="F69" s="1">
        <v>18</v>
      </c>
      <c r="G69" s="1" t="s">
        <v>23</v>
      </c>
      <c r="I69" s="1" t="s">
        <v>17</v>
      </c>
      <c r="J69" s="4"/>
      <c r="K69" s="3" t="s">
        <v>156</v>
      </c>
      <c r="L69" s="1">
        <v>2020</v>
      </c>
      <c r="M69" s="1" t="s">
        <v>18</v>
      </c>
    </row>
    <row r="70" spans="1:14" ht="72">
      <c r="A70" s="7" t="str">
        <f t="shared" si="2"/>
        <v>2023-01-02</v>
      </c>
      <c r="B70" s="7" t="str">
        <f>"1850"</f>
        <v>1850</v>
      </c>
      <c r="C70" s="8" t="s">
        <v>158</v>
      </c>
      <c r="D70" s="8" t="s">
        <v>160</v>
      </c>
      <c r="E70" s="7" t="str">
        <f>"01"</f>
        <v>01</v>
      </c>
      <c r="F70" s="7">
        <v>3</v>
      </c>
      <c r="G70" s="7" t="s">
        <v>23</v>
      </c>
      <c r="H70" s="7"/>
      <c r="I70" s="7" t="s">
        <v>17</v>
      </c>
      <c r="J70" s="5" t="s">
        <v>500</v>
      </c>
      <c r="K70" s="6" t="s">
        <v>159</v>
      </c>
      <c r="L70" s="7">
        <v>2015</v>
      </c>
      <c r="M70" s="7" t="s">
        <v>95</v>
      </c>
      <c r="N70" s="7" t="s">
        <v>22</v>
      </c>
    </row>
    <row r="71" spans="1:14" ht="72">
      <c r="A71" s="7" t="str">
        <f t="shared" si="2"/>
        <v>2023-01-02</v>
      </c>
      <c r="B71" s="7" t="str">
        <f>"1940"</f>
        <v>1940</v>
      </c>
      <c r="C71" s="8" t="s">
        <v>161</v>
      </c>
      <c r="D71" s="8" t="s">
        <v>481</v>
      </c>
      <c r="E71" s="7" t="str">
        <f>"01"</f>
        <v>01</v>
      </c>
      <c r="F71" s="7">
        <v>3</v>
      </c>
      <c r="G71" s="7" t="s">
        <v>97</v>
      </c>
      <c r="H71" s="7" t="s">
        <v>162</v>
      </c>
      <c r="I71" s="7" t="s">
        <v>17</v>
      </c>
      <c r="J71" s="5" t="s">
        <v>503</v>
      </c>
      <c r="K71" s="6" t="s">
        <v>163</v>
      </c>
      <c r="L71" s="7">
        <v>2016</v>
      </c>
      <c r="M71" s="7" t="s">
        <v>28</v>
      </c>
      <c r="N71" s="7"/>
    </row>
    <row r="72" spans="1:14" ht="72">
      <c r="A72" s="7" t="str">
        <f t="shared" si="2"/>
        <v>2023-01-02</v>
      </c>
      <c r="B72" s="7" t="str">
        <f>"2030"</f>
        <v>2030</v>
      </c>
      <c r="C72" s="8" t="s">
        <v>164</v>
      </c>
      <c r="D72" s="8" t="s">
        <v>166</v>
      </c>
      <c r="E72" s="7" t="str">
        <f>"01"</f>
        <v>01</v>
      </c>
      <c r="F72" s="7">
        <v>51</v>
      </c>
      <c r="G72" s="7" t="s">
        <v>14</v>
      </c>
      <c r="H72" s="7"/>
      <c r="I72" s="7" t="s">
        <v>17</v>
      </c>
      <c r="J72" s="5" t="s">
        <v>504</v>
      </c>
      <c r="K72" s="6" t="s">
        <v>165</v>
      </c>
      <c r="L72" s="7">
        <v>2019</v>
      </c>
      <c r="M72" s="7" t="s">
        <v>18</v>
      </c>
      <c r="N72" s="7"/>
    </row>
    <row r="73" spans="1:14" ht="87">
      <c r="A73" s="7" t="str">
        <f t="shared" si="2"/>
        <v>2023-01-02</v>
      </c>
      <c r="B73" s="7" t="str">
        <f>"2110"</f>
        <v>2110</v>
      </c>
      <c r="C73" s="8" t="s">
        <v>167</v>
      </c>
      <c r="D73" s="8"/>
      <c r="E73" s="7" t="str">
        <f>"2017"</f>
        <v>2017</v>
      </c>
      <c r="F73" s="7">
        <v>0</v>
      </c>
      <c r="G73" s="7" t="s">
        <v>168</v>
      </c>
      <c r="H73" s="7" t="s">
        <v>169</v>
      </c>
      <c r="I73" s="7" t="s">
        <v>17</v>
      </c>
      <c r="J73" s="5" t="s">
        <v>505</v>
      </c>
      <c r="K73" s="6" t="s">
        <v>170</v>
      </c>
      <c r="L73" s="7">
        <v>2016</v>
      </c>
      <c r="M73" s="7" t="s">
        <v>18</v>
      </c>
      <c r="N73" s="7"/>
    </row>
    <row r="74" spans="1:14" ht="43.5">
      <c r="A74" s="1" t="str">
        <f t="shared" si="2"/>
        <v>2023-01-02</v>
      </c>
      <c r="B74" s="1" t="str">
        <f>"2305"</f>
        <v>2305</v>
      </c>
      <c r="C74" s="2" t="s">
        <v>171</v>
      </c>
      <c r="E74" s="1" t="str">
        <f>" "</f>
        <v> </v>
      </c>
      <c r="F74" s="1">
        <v>0</v>
      </c>
      <c r="G74" s="1" t="s">
        <v>14</v>
      </c>
      <c r="I74" s="1" t="s">
        <v>17</v>
      </c>
      <c r="J74" s="4"/>
      <c r="K74" s="3" t="s">
        <v>172</v>
      </c>
      <c r="L74" s="1">
        <v>1979</v>
      </c>
      <c r="M74" s="1" t="s">
        <v>18</v>
      </c>
      <c r="N74" s="1" t="s">
        <v>22</v>
      </c>
    </row>
    <row r="75" spans="1:13" ht="72">
      <c r="A75" s="1" t="str">
        <f t="shared" si="2"/>
        <v>2023-01-02</v>
      </c>
      <c r="B75" s="1" t="str">
        <f>"2400"</f>
        <v>2400</v>
      </c>
      <c r="C75" s="2" t="s">
        <v>13</v>
      </c>
      <c r="E75" s="1" t="str">
        <f aca="true" t="shared" si="3" ref="E75:E82">"02"</f>
        <v>02</v>
      </c>
      <c r="F75" s="1">
        <v>2</v>
      </c>
      <c r="G75" s="1" t="s">
        <v>14</v>
      </c>
      <c r="H75" s="1" t="s">
        <v>15</v>
      </c>
      <c r="I75" s="1" t="s">
        <v>17</v>
      </c>
      <c r="J75" s="4"/>
      <c r="K75" s="3" t="s">
        <v>16</v>
      </c>
      <c r="L75" s="1">
        <v>2011</v>
      </c>
      <c r="M75" s="1" t="s">
        <v>18</v>
      </c>
    </row>
    <row r="76" spans="1:13" ht="72">
      <c r="A76" s="1" t="str">
        <f t="shared" si="2"/>
        <v>2023-01-02</v>
      </c>
      <c r="B76" s="1" t="str">
        <f>"2500"</f>
        <v>2500</v>
      </c>
      <c r="C76" s="2" t="s">
        <v>13</v>
      </c>
      <c r="E76" s="1" t="str">
        <f t="shared" si="3"/>
        <v>02</v>
      </c>
      <c r="F76" s="1">
        <v>2</v>
      </c>
      <c r="G76" s="1" t="s">
        <v>14</v>
      </c>
      <c r="H76" s="1" t="s">
        <v>15</v>
      </c>
      <c r="I76" s="1" t="s">
        <v>17</v>
      </c>
      <c r="J76" s="4"/>
      <c r="K76" s="3" t="s">
        <v>16</v>
      </c>
      <c r="L76" s="1">
        <v>2011</v>
      </c>
      <c r="M76" s="1" t="s">
        <v>18</v>
      </c>
    </row>
    <row r="77" spans="1:13" ht="72">
      <c r="A77" s="1" t="str">
        <f t="shared" si="2"/>
        <v>2023-01-02</v>
      </c>
      <c r="B77" s="1" t="str">
        <f>"2600"</f>
        <v>2600</v>
      </c>
      <c r="C77" s="2" t="s">
        <v>13</v>
      </c>
      <c r="E77" s="1" t="str">
        <f t="shared" si="3"/>
        <v>02</v>
      </c>
      <c r="F77" s="1">
        <v>2</v>
      </c>
      <c r="G77" s="1" t="s">
        <v>14</v>
      </c>
      <c r="H77" s="1" t="s">
        <v>15</v>
      </c>
      <c r="I77" s="1" t="s">
        <v>17</v>
      </c>
      <c r="J77" s="4"/>
      <c r="K77" s="3" t="s">
        <v>16</v>
      </c>
      <c r="L77" s="1">
        <v>2011</v>
      </c>
      <c r="M77" s="1" t="s">
        <v>18</v>
      </c>
    </row>
    <row r="78" spans="1:13" ht="72">
      <c r="A78" s="1" t="str">
        <f t="shared" si="2"/>
        <v>2023-01-02</v>
      </c>
      <c r="B78" s="1" t="str">
        <f>"2700"</f>
        <v>2700</v>
      </c>
      <c r="C78" s="2" t="s">
        <v>13</v>
      </c>
      <c r="E78" s="1" t="str">
        <f t="shared" si="3"/>
        <v>02</v>
      </c>
      <c r="F78" s="1">
        <v>2</v>
      </c>
      <c r="G78" s="1" t="s">
        <v>14</v>
      </c>
      <c r="H78" s="1" t="s">
        <v>15</v>
      </c>
      <c r="I78" s="1" t="s">
        <v>17</v>
      </c>
      <c r="J78" s="4"/>
      <c r="K78" s="3" t="s">
        <v>16</v>
      </c>
      <c r="L78" s="1">
        <v>2011</v>
      </c>
      <c r="M78" s="1" t="s">
        <v>18</v>
      </c>
    </row>
    <row r="79" spans="1:13" ht="72">
      <c r="A79" s="1" t="str">
        <f t="shared" si="2"/>
        <v>2023-01-02</v>
      </c>
      <c r="B79" s="1" t="str">
        <f>"2800"</f>
        <v>2800</v>
      </c>
      <c r="C79" s="2" t="s">
        <v>13</v>
      </c>
      <c r="E79" s="1" t="str">
        <f t="shared" si="3"/>
        <v>02</v>
      </c>
      <c r="F79" s="1">
        <v>2</v>
      </c>
      <c r="G79" s="1" t="s">
        <v>14</v>
      </c>
      <c r="H79" s="1" t="s">
        <v>15</v>
      </c>
      <c r="I79" s="1" t="s">
        <v>17</v>
      </c>
      <c r="J79" s="4"/>
      <c r="K79" s="3" t="s">
        <v>16</v>
      </c>
      <c r="L79" s="1">
        <v>2011</v>
      </c>
      <c r="M79" s="1" t="s">
        <v>18</v>
      </c>
    </row>
    <row r="80" spans="1:13" ht="72">
      <c r="A80" s="1" t="str">
        <f aca="true" t="shared" si="4" ref="A80:A122">"2023-01-03"</f>
        <v>2023-01-03</v>
      </c>
      <c r="B80" s="1" t="str">
        <f>"0500"</f>
        <v>0500</v>
      </c>
      <c r="C80" s="2" t="s">
        <v>13</v>
      </c>
      <c r="E80" s="1" t="str">
        <f t="shared" si="3"/>
        <v>02</v>
      </c>
      <c r="F80" s="1">
        <v>2</v>
      </c>
      <c r="G80" s="1" t="s">
        <v>14</v>
      </c>
      <c r="H80" s="1" t="s">
        <v>15</v>
      </c>
      <c r="I80" s="1" t="s">
        <v>17</v>
      </c>
      <c r="J80" s="4"/>
      <c r="K80" s="3" t="s">
        <v>16</v>
      </c>
      <c r="L80" s="1">
        <v>2011</v>
      </c>
      <c r="M80" s="1" t="s">
        <v>18</v>
      </c>
    </row>
    <row r="81" spans="1:13" ht="28.5">
      <c r="A81" s="1" t="str">
        <f t="shared" si="4"/>
        <v>2023-01-03</v>
      </c>
      <c r="B81" s="1" t="str">
        <f>"0600"</f>
        <v>0600</v>
      </c>
      <c r="C81" s="2" t="s">
        <v>19</v>
      </c>
      <c r="D81" s="2" t="s">
        <v>173</v>
      </c>
      <c r="E81" s="1" t="str">
        <f t="shared" si="3"/>
        <v>02</v>
      </c>
      <c r="F81" s="1">
        <v>8</v>
      </c>
      <c r="G81" s="1" t="s">
        <v>23</v>
      </c>
      <c r="I81" s="1" t="s">
        <v>17</v>
      </c>
      <c r="J81" s="4"/>
      <c r="K81" s="3" t="s">
        <v>20</v>
      </c>
      <c r="L81" s="1">
        <v>2019</v>
      </c>
      <c r="M81" s="1" t="s">
        <v>18</v>
      </c>
    </row>
    <row r="82" spans="1:13" ht="28.5">
      <c r="A82" s="1" t="str">
        <f t="shared" si="4"/>
        <v>2023-01-03</v>
      </c>
      <c r="B82" s="1" t="str">
        <f>"0625"</f>
        <v>0625</v>
      </c>
      <c r="C82" s="2" t="s">
        <v>19</v>
      </c>
      <c r="D82" s="2" t="s">
        <v>174</v>
      </c>
      <c r="E82" s="1" t="str">
        <f t="shared" si="3"/>
        <v>02</v>
      </c>
      <c r="F82" s="1">
        <v>9</v>
      </c>
      <c r="G82" s="1" t="s">
        <v>14</v>
      </c>
      <c r="I82" s="1" t="s">
        <v>17</v>
      </c>
      <c r="J82" s="4"/>
      <c r="K82" s="3" t="s">
        <v>20</v>
      </c>
      <c r="L82" s="1">
        <v>2019</v>
      </c>
      <c r="M82" s="1" t="s">
        <v>18</v>
      </c>
    </row>
    <row r="83" spans="1:13" ht="57.75">
      <c r="A83" s="1" t="str">
        <f t="shared" si="4"/>
        <v>2023-01-03</v>
      </c>
      <c r="B83" s="1" t="str">
        <f>"0650"</f>
        <v>0650</v>
      </c>
      <c r="C83" s="2" t="s">
        <v>25</v>
      </c>
      <c r="D83" s="2" t="s">
        <v>176</v>
      </c>
      <c r="E83" s="1" t="str">
        <f>"01"</f>
        <v>01</v>
      </c>
      <c r="F83" s="1">
        <v>5</v>
      </c>
      <c r="G83" s="1" t="s">
        <v>23</v>
      </c>
      <c r="I83" s="1" t="s">
        <v>17</v>
      </c>
      <c r="J83" s="4"/>
      <c r="K83" s="3" t="s">
        <v>175</v>
      </c>
      <c r="L83" s="1">
        <v>2018</v>
      </c>
      <c r="M83" s="1" t="s">
        <v>28</v>
      </c>
    </row>
    <row r="84" spans="1:13" ht="28.5">
      <c r="A84" s="1" t="str">
        <f t="shared" si="4"/>
        <v>2023-01-03</v>
      </c>
      <c r="B84" s="1" t="str">
        <f>"0715"</f>
        <v>0715</v>
      </c>
      <c r="C84" s="2" t="s">
        <v>29</v>
      </c>
      <c r="D84" s="2" t="s">
        <v>178</v>
      </c>
      <c r="E84" s="1" t="str">
        <f>"02"</f>
        <v>02</v>
      </c>
      <c r="F84" s="1">
        <v>10</v>
      </c>
      <c r="G84" s="1" t="s">
        <v>23</v>
      </c>
      <c r="I84" s="1" t="s">
        <v>17</v>
      </c>
      <c r="J84" s="4"/>
      <c r="K84" s="3" t="s">
        <v>177</v>
      </c>
      <c r="L84" s="1">
        <v>2018</v>
      </c>
      <c r="M84" s="1" t="s">
        <v>31</v>
      </c>
    </row>
    <row r="85" spans="1:13" ht="43.5">
      <c r="A85" s="1" t="str">
        <f t="shared" si="4"/>
        <v>2023-01-03</v>
      </c>
      <c r="B85" s="1" t="str">
        <f>"0730"</f>
        <v>0730</v>
      </c>
      <c r="C85" s="2" t="s">
        <v>32</v>
      </c>
      <c r="E85" s="1" t="str">
        <f>"02"</f>
        <v>02</v>
      </c>
      <c r="F85" s="1">
        <v>5</v>
      </c>
      <c r="G85" s="1" t="s">
        <v>23</v>
      </c>
      <c r="I85" s="1" t="s">
        <v>17</v>
      </c>
      <c r="J85" s="4"/>
      <c r="K85" s="3" t="s">
        <v>33</v>
      </c>
      <c r="L85" s="1">
        <v>2011</v>
      </c>
      <c r="M85" s="1" t="s">
        <v>18</v>
      </c>
    </row>
    <row r="86" spans="1:13" ht="43.5">
      <c r="A86" s="1" t="str">
        <f t="shared" si="4"/>
        <v>2023-01-03</v>
      </c>
      <c r="B86" s="1" t="str">
        <f>"0755"</f>
        <v>0755</v>
      </c>
      <c r="C86" s="2" t="s">
        <v>34</v>
      </c>
      <c r="D86" s="2" t="s">
        <v>180</v>
      </c>
      <c r="E86" s="1" t="str">
        <f>"02"</f>
        <v>02</v>
      </c>
      <c r="F86" s="1">
        <v>13</v>
      </c>
      <c r="G86" s="1" t="s">
        <v>23</v>
      </c>
      <c r="I86" s="1" t="s">
        <v>17</v>
      </c>
      <c r="J86" s="4"/>
      <c r="K86" s="3" t="s">
        <v>179</v>
      </c>
      <c r="L86" s="1">
        <v>2020</v>
      </c>
      <c r="M86" s="1" t="s">
        <v>28</v>
      </c>
    </row>
    <row r="87" spans="1:13" ht="72">
      <c r="A87" s="1" t="str">
        <f t="shared" si="4"/>
        <v>2023-01-03</v>
      </c>
      <c r="B87" s="1" t="str">
        <f>"0805"</f>
        <v>0805</v>
      </c>
      <c r="C87" s="2" t="s">
        <v>38</v>
      </c>
      <c r="D87" s="2" t="s">
        <v>182</v>
      </c>
      <c r="E87" s="1" t="str">
        <f>"01"</f>
        <v>01</v>
      </c>
      <c r="F87" s="1">
        <v>21</v>
      </c>
      <c r="G87" s="1" t="s">
        <v>14</v>
      </c>
      <c r="I87" s="1" t="s">
        <v>17</v>
      </c>
      <c r="J87" s="4"/>
      <c r="K87" s="3" t="s">
        <v>181</v>
      </c>
      <c r="L87" s="1">
        <v>2020</v>
      </c>
      <c r="M87" s="1" t="s">
        <v>28</v>
      </c>
    </row>
    <row r="88" spans="1:13" ht="57.75">
      <c r="A88" s="1" t="str">
        <f t="shared" si="4"/>
        <v>2023-01-03</v>
      </c>
      <c r="B88" s="1" t="str">
        <f>"0815"</f>
        <v>0815</v>
      </c>
      <c r="C88" s="2" t="s">
        <v>40</v>
      </c>
      <c r="D88" s="2" t="s">
        <v>184</v>
      </c>
      <c r="E88" s="1" t="str">
        <f>"01"</f>
        <v>01</v>
      </c>
      <c r="F88" s="1">
        <v>3</v>
      </c>
      <c r="G88" s="1" t="s">
        <v>23</v>
      </c>
      <c r="I88" s="1" t="s">
        <v>17</v>
      </c>
      <c r="J88" s="4"/>
      <c r="K88" s="3" t="s">
        <v>183</v>
      </c>
      <c r="L88" s="1">
        <v>2020</v>
      </c>
      <c r="M88" s="1" t="s">
        <v>43</v>
      </c>
    </row>
    <row r="89" spans="1:14" ht="57.75">
      <c r="A89" s="1" t="str">
        <f t="shared" si="4"/>
        <v>2023-01-03</v>
      </c>
      <c r="B89" s="1" t="str">
        <f>"0820"</f>
        <v>0820</v>
      </c>
      <c r="C89" s="2" t="s">
        <v>44</v>
      </c>
      <c r="D89" s="2" t="s">
        <v>482</v>
      </c>
      <c r="E89" s="1" t="str">
        <f>"02"</f>
        <v>02</v>
      </c>
      <c r="F89" s="1">
        <v>18</v>
      </c>
      <c r="G89" s="1" t="s">
        <v>14</v>
      </c>
      <c r="I89" s="1" t="s">
        <v>17</v>
      </c>
      <c r="J89" s="4"/>
      <c r="K89" s="3" t="s">
        <v>185</v>
      </c>
      <c r="L89" s="1">
        <v>1987</v>
      </c>
      <c r="M89" s="1" t="s">
        <v>47</v>
      </c>
      <c r="N89" s="1" t="s">
        <v>22</v>
      </c>
    </row>
    <row r="90" spans="1:13" ht="72">
      <c r="A90" s="1" t="str">
        <f t="shared" si="4"/>
        <v>2023-01-03</v>
      </c>
      <c r="B90" s="1" t="str">
        <f>"0845"</f>
        <v>0845</v>
      </c>
      <c r="C90" s="2" t="s">
        <v>48</v>
      </c>
      <c r="D90" s="2" t="s">
        <v>187</v>
      </c>
      <c r="E90" s="1" t="str">
        <f>"03"</f>
        <v>03</v>
      </c>
      <c r="F90" s="1">
        <v>10</v>
      </c>
      <c r="G90" s="1" t="s">
        <v>23</v>
      </c>
      <c r="I90" s="1" t="s">
        <v>17</v>
      </c>
      <c r="J90" s="4"/>
      <c r="K90" s="3" t="s">
        <v>186</v>
      </c>
      <c r="L90" s="1">
        <v>2015</v>
      </c>
      <c r="M90" s="1" t="s">
        <v>18</v>
      </c>
    </row>
    <row r="91" spans="1:13" ht="43.5">
      <c r="A91" s="1" t="str">
        <f t="shared" si="4"/>
        <v>2023-01-03</v>
      </c>
      <c r="B91" s="1" t="str">
        <f>"0910"</f>
        <v>0910</v>
      </c>
      <c r="C91" s="2" t="s">
        <v>48</v>
      </c>
      <c r="D91" s="2" t="s">
        <v>189</v>
      </c>
      <c r="E91" s="1" t="str">
        <f>"03"</f>
        <v>03</v>
      </c>
      <c r="F91" s="1">
        <v>11</v>
      </c>
      <c r="G91" s="1" t="s">
        <v>23</v>
      </c>
      <c r="I91" s="1" t="s">
        <v>17</v>
      </c>
      <c r="J91" s="4"/>
      <c r="K91" s="3" t="s">
        <v>188</v>
      </c>
      <c r="L91" s="1">
        <v>2015</v>
      </c>
      <c r="M91" s="1" t="s">
        <v>18</v>
      </c>
    </row>
    <row r="92" spans="1:13" ht="43.5">
      <c r="A92" s="1" t="str">
        <f t="shared" si="4"/>
        <v>2023-01-03</v>
      </c>
      <c r="B92" s="1" t="str">
        <f>"0935"</f>
        <v>0935</v>
      </c>
      <c r="C92" s="2" t="s">
        <v>53</v>
      </c>
      <c r="D92" s="2" t="s">
        <v>483</v>
      </c>
      <c r="E92" s="1" t="str">
        <f>"03"</f>
        <v>03</v>
      </c>
      <c r="F92" s="1">
        <v>10</v>
      </c>
      <c r="G92" s="1" t="s">
        <v>23</v>
      </c>
      <c r="I92" s="1" t="s">
        <v>17</v>
      </c>
      <c r="J92" s="4"/>
      <c r="K92" s="3" t="s">
        <v>190</v>
      </c>
      <c r="L92" s="1">
        <v>2019</v>
      </c>
      <c r="M92" s="1" t="s">
        <v>28</v>
      </c>
    </row>
    <row r="93" spans="1:14" ht="72">
      <c r="A93" s="1" t="str">
        <f t="shared" si="4"/>
        <v>2023-01-03</v>
      </c>
      <c r="B93" s="1" t="str">
        <f>"1000"</f>
        <v>1000</v>
      </c>
      <c r="C93" s="2" t="s">
        <v>158</v>
      </c>
      <c r="D93" s="2" t="s">
        <v>160</v>
      </c>
      <c r="E93" s="1" t="str">
        <f>"01"</f>
        <v>01</v>
      </c>
      <c r="F93" s="1">
        <v>3</v>
      </c>
      <c r="G93" s="1" t="s">
        <v>23</v>
      </c>
      <c r="I93" s="1" t="s">
        <v>17</v>
      </c>
      <c r="J93" s="4"/>
      <c r="K93" s="3" t="s">
        <v>159</v>
      </c>
      <c r="L93" s="1">
        <v>2015</v>
      </c>
      <c r="M93" s="1" t="s">
        <v>95</v>
      </c>
      <c r="N93" s="1" t="s">
        <v>22</v>
      </c>
    </row>
    <row r="94" spans="1:13" ht="72">
      <c r="A94" s="1" t="str">
        <f t="shared" si="4"/>
        <v>2023-01-03</v>
      </c>
      <c r="B94" s="1" t="str">
        <f>"1050"</f>
        <v>1050</v>
      </c>
      <c r="C94" s="2" t="s">
        <v>164</v>
      </c>
      <c r="D94" s="2" t="s">
        <v>166</v>
      </c>
      <c r="E94" s="1" t="str">
        <f>"01"</f>
        <v>01</v>
      </c>
      <c r="F94" s="1">
        <v>51</v>
      </c>
      <c r="G94" s="1" t="s">
        <v>14</v>
      </c>
      <c r="I94" s="1" t="s">
        <v>17</v>
      </c>
      <c r="J94" s="4"/>
      <c r="K94" s="3" t="s">
        <v>165</v>
      </c>
      <c r="L94" s="1">
        <v>2019</v>
      </c>
      <c r="M94" s="1" t="s">
        <v>18</v>
      </c>
    </row>
    <row r="95" spans="1:13" ht="87">
      <c r="A95" s="1" t="str">
        <f t="shared" si="4"/>
        <v>2023-01-03</v>
      </c>
      <c r="B95" s="1" t="str">
        <f>"1130"</f>
        <v>1130</v>
      </c>
      <c r="C95" s="2" t="s">
        <v>167</v>
      </c>
      <c r="E95" s="1" t="str">
        <f>"2017"</f>
        <v>2017</v>
      </c>
      <c r="F95" s="1">
        <v>0</v>
      </c>
      <c r="G95" s="1" t="s">
        <v>14</v>
      </c>
      <c r="H95" s="1" t="s">
        <v>191</v>
      </c>
      <c r="I95" s="1" t="s">
        <v>17</v>
      </c>
      <c r="J95" s="4"/>
      <c r="K95" s="3" t="s">
        <v>170</v>
      </c>
      <c r="L95" s="1">
        <v>2016</v>
      </c>
      <c r="M95" s="1" t="s">
        <v>18</v>
      </c>
    </row>
    <row r="96" spans="1:13" ht="87">
      <c r="A96" s="1" t="str">
        <f t="shared" si="4"/>
        <v>2023-01-03</v>
      </c>
      <c r="B96" s="1" t="str">
        <f>"1325"</f>
        <v>1325</v>
      </c>
      <c r="C96" s="2" t="s">
        <v>84</v>
      </c>
      <c r="E96" s="1" t="str">
        <f>" "</f>
        <v> </v>
      </c>
      <c r="F96" s="1">
        <v>0</v>
      </c>
      <c r="G96" s="1" t="s">
        <v>23</v>
      </c>
      <c r="I96" s="1" t="s">
        <v>17</v>
      </c>
      <c r="J96" s="4"/>
      <c r="K96" s="3" t="s">
        <v>85</v>
      </c>
      <c r="L96" s="1">
        <v>2021</v>
      </c>
      <c r="M96" s="1" t="s">
        <v>18</v>
      </c>
    </row>
    <row r="97" spans="1:13" ht="43.5">
      <c r="A97" s="1" t="str">
        <f t="shared" si="4"/>
        <v>2023-01-03</v>
      </c>
      <c r="B97" s="1" t="str">
        <f>"1330"</f>
        <v>1330</v>
      </c>
      <c r="C97" s="2" t="s">
        <v>192</v>
      </c>
      <c r="D97" s="2" t="s">
        <v>195</v>
      </c>
      <c r="E97" s="1" t="str">
        <f>"02"</f>
        <v>02</v>
      </c>
      <c r="F97" s="1">
        <v>1</v>
      </c>
      <c r="G97" s="1" t="s">
        <v>14</v>
      </c>
      <c r="H97" s="1" t="s">
        <v>193</v>
      </c>
      <c r="I97" s="1" t="s">
        <v>17</v>
      </c>
      <c r="J97" s="4"/>
      <c r="K97" s="3" t="s">
        <v>194</v>
      </c>
      <c r="L97" s="1">
        <v>2020</v>
      </c>
      <c r="M97" s="1" t="s">
        <v>18</v>
      </c>
    </row>
    <row r="98" spans="1:13" ht="43.5">
      <c r="A98" s="1" t="str">
        <f t="shared" si="4"/>
        <v>2023-01-03</v>
      </c>
      <c r="B98" s="1" t="str">
        <f>"1400"</f>
        <v>1400</v>
      </c>
      <c r="C98" s="2" t="s">
        <v>125</v>
      </c>
      <c r="E98" s="1" t="str">
        <f>"04"</f>
        <v>04</v>
      </c>
      <c r="F98" s="1">
        <v>72</v>
      </c>
      <c r="G98" s="1" t="s">
        <v>14</v>
      </c>
      <c r="H98" s="1" t="s">
        <v>15</v>
      </c>
      <c r="I98" s="1" t="s">
        <v>17</v>
      </c>
      <c r="J98" s="4"/>
      <c r="K98" s="3" t="s">
        <v>196</v>
      </c>
      <c r="L98" s="1">
        <v>2022</v>
      </c>
      <c r="M98" s="1" t="s">
        <v>99</v>
      </c>
    </row>
    <row r="99" spans="1:13" ht="72">
      <c r="A99" s="1" t="str">
        <f t="shared" si="4"/>
        <v>2023-01-03</v>
      </c>
      <c r="B99" s="1" t="str">
        <f>"1430"</f>
        <v>1430</v>
      </c>
      <c r="C99" s="2" t="s">
        <v>128</v>
      </c>
      <c r="D99" s="2" t="s">
        <v>198</v>
      </c>
      <c r="E99" s="1" t="str">
        <f>"02"</f>
        <v>02</v>
      </c>
      <c r="F99" s="1">
        <v>43</v>
      </c>
      <c r="G99" s="1" t="s">
        <v>14</v>
      </c>
      <c r="I99" s="1" t="s">
        <v>17</v>
      </c>
      <c r="J99" s="4"/>
      <c r="K99" s="3" t="s">
        <v>197</v>
      </c>
      <c r="L99" s="1">
        <v>0</v>
      </c>
      <c r="M99" s="1" t="s">
        <v>18</v>
      </c>
    </row>
    <row r="100" spans="1:13" ht="57.75">
      <c r="A100" s="1" t="str">
        <f t="shared" si="4"/>
        <v>2023-01-03</v>
      </c>
      <c r="B100" s="1" t="str">
        <f>"1500"</f>
        <v>1500</v>
      </c>
      <c r="C100" s="2" t="s">
        <v>48</v>
      </c>
      <c r="D100" s="2" t="s">
        <v>200</v>
      </c>
      <c r="E100" s="1" t="str">
        <f>"02"</f>
        <v>02</v>
      </c>
      <c r="F100" s="1">
        <v>5</v>
      </c>
      <c r="G100" s="1" t="s">
        <v>14</v>
      </c>
      <c r="H100" s="1" t="s">
        <v>35</v>
      </c>
      <c r="I100" s="1" t="s">
        <v>17</v>
      </c>
      <c r="J100" s="4"/>
      <c r="K100" s="3" t="s">
        <v>199</v>
      </c>
      <c r="L100" s="1">
        <v>2014</v>
      </c>
      <c r="M100" s="1" t="s">
        <v>18</v>
      </c>
    </row>
    <row r="101" spans="1:13" ht="72">
      <c r="A101" s="1" t="str">
        <f t="shared" si="4"/>
        <v>2023-01-03</v>
      </c>
      <c r="B101" s="1" t="str">
        <f>"1525"</f>
        <v>1525</v>
      </c>
      <c r="C101" s="2" t="s">
        <v>201</v>
      </c>
      <c r="D101" s="2" t="s">
        <v>203</v>
      </c>
      <c r="E101" s="1" t="str">
        <f>"01"</f>
        <v>01</v>
      </c>
      <c r="F101" s="1">
        <v>2</v>
      </c>
      <c r="G101" s="1" t="s">
        <v>23</v>
      </c>
      <c r="I101" s="1" t="s">
        <v>17</v>
      </c>
      <c r="J101" s="4"/>
      <c r="K101" s="3" t="s">
        <v>202</v>
      </c>
      <c r="L101" s="1">
        <v>0</v>
      </c>
      <c r="M101" s="1" t="s">
        <v>88</v>
      </c>
    </row>
    <row r="102" spans="1:13" ht="57.75">
      <c r="A102" s="1" t="str">
        <f t="shared" si="4"/>
        <v>2023-01-03</v>
      </c>
      <c r="B102" s="1" t="str">
        <f>"1540"</f>
        <v>1540</v>
      </c>
      <c r="C102" s="2" t="s">
        <v>38</v>
      </c>
      <c r="D102" s="2" t="s">
        <v>205</v>
      </c>
      <c r="E102" s="1" t="str">
        <f>"01"</f>
        <v>01</v>
      </c>
      <c r="F102" s="1">
        <v>35</v>
      </c>
      <c r="G102" s="1" t="s">
        <v>23</v>
      </c>
      <c r="I102" s="1" t="s">
        <v>17</v>
      </c>
      <c r="J102" s="4"/>
      <c r="K102" s="3" t="s">
        <v>204</v>
      </c>
      <c r="L102" s="1">
        <v>2020</v>
      </c>
      <c r="M102" s="1" t="s">
        <v>28</v>
      </c>
    </row>
    <row r="103" spans="1:13" ht="57.75">
      <c r="A103" s="1" t="str">
        <f t="shared" si="4"/>
        <v>2023-01-03</v>
      </c>
      <c r="B103" s="1" t="str">
        <f>"1555"</f>
        <v>1555</v>
      </c>
      <c r="C103" s="2" t="s">
        <v>137</v>
      </c>
      <c r="D103" s="2" t="s">
        <v>207</v>
      </c>
      <c r="E103" s="1" t="str">
        <f>"01"</f>
        <v>01</v>
      </c>
      <c r="F103" s="1">
        <v>2</v>
      </c>
      <c r="G103" s="1" t="s">
        <v>23</v>
      </c>
      <c r="I103" s="1" t="s">
        <v>17</v>
      </c>
      <c r="J103" s="4"/>
      <c r="K103" s="3" t="s">
        <v>206</v>
      </c>
      <c r="L103" s="1">
        <v>2021</v>
      </c>
      <c r="M103" s="1" t="s">
        <v>140</v>
      </c>
    </row>
    <row r="104" spans="1:14" ht="72">
      <c r="A104" s="1" t="str">
        <f t="shared" si="4"/>
        <v>2023-01-03</v>
      </c>
      <c r="B104" s="1" t="str">
        <f>"1600"</f>
        <v>1600</v>
      </c>
      <c r="C104" s="2" t="s">
        <v>141</v>
      </c>
      <c r="D104" s="2" t="s">
        <v>209</v>
      </c>
      <c r="E104" s="1" t="str">
        <f>"01"</f>
        <v>01</v>
      </c>
      <c r="F104" s="1">
        <v>1</v>
      </c>
      <c r="G104" s="1" t="s">
        <v>23</v>
      </c>
      <c r="I104" s="1" t="s">
        <v>17</v>
      </c>
      <c r="J104" s="4"/>
      <c r="K104" s="3" t="s">
        <v>208</v>
      </c>
      <c r="L104" s="1">
        <v>2019</v>
      </c>
      <c r="M104" s="1" t="s">
        <v>18</v>
      </c>
      <c r="N104" s="1" t="s">
        <v>22</v>
      </c>
    </row>
    <row r="105" spans="1:14" ht="72">
      <c r="A105" s="1" t="str">
        <f t="shared" si="4"/>
        <v>2023-01-03</v>
      </c>
      <c r="B105" s="1" t="str">
        <f>"1630"</f>
        <v>1630</v>
      </c>
      <c r="C105" s="2" t="s">
        <v>44</v>
      </c>
      <c r="D105" s="2" t="s">
        <v>211</v>
      </c>
      <c r="E105" s="1" t="str">
        <f>"02"</f>
        <v>02</v>
      </c>
      <c r="F105" s="1">
        <v>23</v>
      </c>
      <c r="G105" s="1" t="s">
        <v>14</v>
      </c>
      <c r="I105" s="1" t="s">
        <v>17</v>
      </c>
      <c r="J105" s="4"/>
      <c r="K105" s="3" t="s">
        <v>210</v>
      </c>
      <c r="L105" s="1">
        <v>1987</v>
      </c>
      <c r="M105" s="1" t="s">
        <v>47</v>
      </c>
      <c r="N105" s="1" t="s">
        <v>22</v>
      </c>
    </row>
    <row r="106" spans="1:13" ht="72">
      <c r="A106" s="1" t="str">
        <f t="shared" si="4"/>
        <v>2023-01-03</v>
      </c>
      <c r="B106" s="1" t="str">
        <f>"1700"</f>
        <v>1700</v>
      </c>
      <c r="C106" s="2" t="s">
        <v>212</v>
      </c>
      <c r="D106" s="2" t="s">
        <v>214</v>
      </c>
      <c r="E106" s="1" t="str">
        <f>"2018"</f>
        <v>2018</v>
      </c>
      <c r="F106" s="1">
        <v>16</v>
      </c>
      <c r="G106" s="1" t="s">
        <v>14</v>
      </c>
      <c r="H106" s="1" t="s">
        <v>191</v>
      </c>
      <c r="I106" s="1" t="s">
        <v>17</v>
      </c>
      <c r="J106" s="4"/>
      <c r="K106" s="3" t="s">
        <v>213</v>
      </c>
      <c r="L106" s="1">
        <v>2018</v>
      </c>
      <c r="M106" s="1" t="s">
        <v>18</v>
      </c>
    </row>
    <row r="107" spans="1:13" ht="14.25">
      <c r="A107" s="1" t="str">
        <f t="shared" si="4"/>
        <v>2023-01-03</v>
      </c>
      <c r="B107" s="1" t="str">
        <f>"1730"</f>
        <v>1730</v>
      </c>
      <c r="C107" s="2" t="s">
        <v>215</v>
      </c>
      <c r="E107" s="1" t="str">
        <f>"01"</f>
        <v>01</v>
      </c>
      <c r="F107" s="1">
        <v>87</v>
      </c>
      <c r="G107" s="1" t="s">
        <v>57</v>
      </c>
      <c r="J107" s="4"/>
      <c r="K107" s="3" t="s">
        <v>216</v>
      </c>
      <c r="L107" s="1">
        <v>0</v>
      </c>
      <c r="M107" s="1" t="s">
        <v>95</v>
      </c>
    </row>
    <row r="108" spans="1:13" ht="72">
      <c r="A108" s="1" t="str">
        <f t="shared" si="4"/>
        <v>2023-01-03</v>
      </c>
      <c r="B108" s="1" t="str">
        <f>"1800"</f>
        <v>1800</v>
      </c>
      <c r="C108" s="2" t="s">
        <v>150</v>
      </c>
      <c r="D108" s="2" t="s">
        <v>217</v>
      </c>
      <c r="E108" s="1" t="str">
        <f>"2022"</f>
        <v>2022</v>
      </c>
      <c r="F108" s="1">
        <v>1</v>
      </c>
      <c r="G108" s="1" t="s">
        <v>14</v>
      </c>
      <c r="I108" s="1" t="s">
        <v>17</v>
      </c>
      <c r="J108" s="4"/>
      <c r="K108" s="3" t="s">
        <v>153</v>
      </c>
      <c r="L108" s="1">
        <v>2022</v>
      </c>
      <c r="M108" s="1" t="s">
        <v>18</v>
      </c>
    </row>
    <row r="109" spans="1:13" ht="72">
      <c r="A109" s="1" t="str">
        <f t="shared" si="4"/>
        <v>2023-01-03</v>
      </c>
      <c r="B109" s="1" t="str">
        <f>"1830"</f>
        <v>1830</v>
      </c>
      <c r="C109" s="2" t="s">
        <v>218</v>
      </c>
      <c r="D109" s="2" t="s">
        <v>220</v>
      </c>
      <c r="E109" s="1" t="str">
        <f>"01"</f>
        <v>01</v>
      </c>
      <c r="F109" s="1">
        <v>1</v>
      </c>
      <c r="G109" s="1" t="s">
        <v>23</v>
      </c>
      <c r="I109" s="1" t="s">
        <v>17</v>
      </c>
      <c r="J109" s="4"/>
      <c r="K109" s="3" t="s">
        <v>219</v>
      </c>
      <c r="L109" s="1">
        <v>2019</v>
      </c>
      <c r="M109" s="1" t="s">
        <v>18</v>
      </c>
    </row>
    <row r="110" spans="1:14" ht="57.75">
      <c r="A110" s="7" t="str">
        <f t="shared" si="4"/>
        <v>2023-01-03</v>
      </c>
      <c r="B110" s="7" t="str">
        <f>"1840"</f>
        <v>1840</v>
      </c>
      <c r="C110" s="8" t="s">
        <v>158</v>
      </c>
      <c r="D110" s="8" t="s">
        <v>222</v>
      </c>
      <c r="E110" s="7" t="str">
        <f>"01"</f>
        <v>01</v>
      </c>
      <c r="F110" s="7">
        <v>4</v>
      </c>
      <c r="G110" s="7" t="s">
        <v>23</v>
      </c>
      <c r="H110" s="7"/>
      <c r="I110" s="7" t="s">
        <v>17</v>
      </c>
      <c r="J110" s="5" t="s">
        <v>500</v>
      </c>
      <c r="K110" s="6" t="s">
        <v>221</v>
      </c>
      <c r="L110" s="7">
        <v>2015</v>
      </c>
      <c r="M110" s="7" t="s">
        <v>95</v>
      </c>
      <c r="N110" s="7" t="s">
        <v>22</v>
      </c>
    </row>
    <row r="111" spans="1:14" ht="28.5">
      <c r="A111" s="7" t="str">
        <f t="shared" si="4"/>
        <v>2023-01-03</v>
      </c>
      <c r="B111" s="7" t="str">
        <f>"1930"</f>
        <v>1930</v>
      </c>
      <c r="C111" s="8" t="s">
        <v>484</v>
      </c>
      <c r="D111" s="8" t="s">
        <v>528</v>
      </c>
      <c r="E111" s="7" t="str">
        <f>"01"</f>
        <v>01</v>
      </c>
      <c r="F111" s="7">
        <v>1</v>
      </c>
      <c r="G111" s="7"/>
      <c r="H111" s="7"/>
      <c r="I111" s="7"/>
      <c r="J111" s="5" t="s">
        <v>519</v>
      </c>
      <c r="K111" s="6" t="s">
        <v>527</v>
      </c>
      <c r="L111" s="7">
        <v>2022</v>
      </c>
      <c r="M111" s="7" t="s">
        <v>99</v>
      </c>
      <c r="N111" s="7"/>
    </row>
    <row r="112" spans="1:14" ht="87">
      <c r="A112" s="7" t="str">
        <f t="shared" si="4"/>
        <v>2023-01-03</v>
      </c>
      <c r="B112" s="7" t="str">
        <f>"2000"</f>
        <v>2000</v>
      </c>
      <c r="C112" s="8" t="s">
        <v>223</v>
      </c>
      <c r="D112" s="8" t="s">
        <v>225</v>
      </c>
      <c r="E112" s="7" t="str">
        <f>"01"</f>
        <v>01</v>
      </c>
      <c r="F112" s="7">
        <v>5</v>
      </c>
      <c r="G112" s="7" t="s">
        <v>97</v>
      </c>
      <c r="H112" s="7" t="s">
        <v>70</v>
      </c>
      <c r="I112" s="7" t="s">
        <v>17</v>
      </c>
      <c r="J112" s="5" t="s">
        <v>506</v>
      </c>
      <c r="K112" s="6" t="s">
        <v>224</v>
      </c>
      <c r="L112" s="7">
        <v>2020</v>
      </c>
      <c r="M112" s="7" t="s">
        <v>18</v>
      </c>
      <c r="N112" s="7"/>
    </row>
    <row r="113" spans="1:14" ht="57.75">
      <c r="A113" s="7" t="str">
        <f t="shared" si="4"/>
        <v>2023-01-03</v>
      </c>
      <c r="B113" s="7" t="str">
        <f>"2030"</f>
        <v>2030</v>
      </c>
      <c r="C113" s="8" t="s">
        <v>226</v>
      </c>
      <c r="D113" s="8" t="s">
        <v>228</v>
      </c>
      <c r="E113" s="7" t="str">
        <f>"01"</f>
        <v>01</v>
      </c>
      <c r="F113" s="7">
        <v>5</v>
      </c>
      <c r="G113" s="7" t="s">
        <v>97</v>
      </c>
      <c r="H113" s="7" t="s">
        <v>70</v>
      </c>
      <c r="I113" s="7" t="s">
        <v>17</v>
      </c>
      <c r="J113" s="5" t="s">
        <v>507</v>
      </c>
      <c r="K113" s="6" t="s">
        <v>227</v>
      </c>
      <c r="L113" s="7">
        <v>2021</v>
      </c>
      <c r="M113" s="7" t="s">
        <v>28</v>
      </c>
      <c r="N113" s="7"/>
    </row>
    <row r="114" spans="1:14" ht="72">
      <c r="A114" s="7" t="str">
        <f t="shared" si="4"/>
        <v>2023-01-03</v>
      </c>
      <c r="B114" s="7" t="str">
        <f>"2100"</f>
        <v>2100</v>
      </c>
      <c r="C114" s="8" t="s">
        <v>229</v>
      </c>
      <c r="D114" s="8" t="s">
        <v>231</v>
      </c>
      <c r="E114" s="7" t="str">
        <f>"12"</f>
        <v>12</v>
      </c>
      <c r="F114" s="7">
        <v>6</v>
      </c>
      <c r="G114" s="7" t="s">
        <v>14</v>
      </c>
      <c r="H114" s="7" t="s">
        <v>35</v>
      </c>
      <c r="I114" s="7" t="s">
        <v>17</v>
      </c>
      <c r="J114" s="5" t="s">
        <v>508</v>
      </c>
      <c r="K114" s="6" t="s">
        <v>230</v>
      </c>
      <c r="L114" s="7">
        <v>2017</v>
      </c>
      <c r="M114" s="7" t="s">
        <v>99</v>
      </c>
      <c r="N114" s="7"/>
    </row>
    <row r="115" spans="1:14" ht="72">
      <c r="A115" s="7" t="str">
        <f t="shared" si="4"/>
        <v>2023-01-03</v>
      </c>
      <c r="B115" s="7" t="str">
        <f>"2130"</f>
        <v>2130</v>
      </c>
      <c r="C115" s="8" t="s">
        <v>232</v>
      </c>
      <c r="D115" s="8" t="s">
        <v>235</v>
      </c>
      <c r="E115" s="7" t="str">
        <f>"04"</f>
        <v>04</v>
      </c>
      <c r="F115" s="7">
        <v>5</v>
      </c>
      <c r="G115" s="7" t="s">
        <v>97</v>
      </c>
      <c r="H115" s="7" t="s">
        <v>233</v>
      </c>
      <c r="I115" s="7" t="s">
        <v>17</v>
      </c>
      <c r="J115" s="5" t="s">
        <v>509</v>
      </c>
      <c r="K115" s="6" t="s">
        <v>234</v>
      </c>
      <c r="L115" s="7">
        <v>2022</v>
      </c>
      <c r="M115" s="7" t="s">
        <v>95</v>
      </c>
      <c r="N115" s="7"/>
    </row>
    <row r="116" spans="1:14" ht="43.5">
      <c r="A116" s="7" t="str">
        <f t="shared" si="4"/>
        <v>2023-01-03</v>
      </c>
      <c r="B116" s="7" t="str">
        <f>"2205"</f>
        <v>2205</v>
      </c>
      <c r="C116" s="8" t="s">
        <v>232</v>
      </c>
      <c r="D116" s="8" t="s">
        <v>238</v>
      </c>
      <c r="E116" s="7" t="str">
        <f>"04"</f>
        <v>04</v>
      </c>
      <c r="F116" s="7">
        <v>6</v>
      </c>
      <c r="G116" s="7" t="s">
        <v>168</v>
      </c>
      <c r="H116" s="7" t="s">
        <v>236</v>
      </c>
      <c r="I116" s="7" t="s">
        <v>17</v>
      </c>
      <c r="J116" s="5" t="s">
        <v>509</v>
      </c>
      <c r="K116" s="6" t="s">
        <v>237</v>
      </c>
      <c r="L116" s="7">
        <v>2022</v>
      </c>
      <c r="M116" s="7" t="s">
        <v>95</v>
      </c>
      <c r="N116" s="7"/>
    </row>
    <row r="117" spans="1:14" ht="43.5">
      <c r="A117" s="7" t="str">
        <f t="shared" si="4"/>
        <v>2023-01-03</v>
      </c>
      <c r="B117" s="7" t="str">
        <f>"2235"</f>
        <v>2235</v>
      </c>
      <c r="C117" s="8" t="s">
        <v>239</v>
      </c>
      <c r="D117" s="8" t="s">
        <v>88</v>
      </c>
      <c r="E117" s="7" t="str">
        <f>" "</f>
        <v> </v>
      </c>
      <c r="F117" s="7">
        <v>0</v>
      </c>
      <c r="G117" s="7" t="s">
        <v>168</v>
      </c>
      <c r="H117" s="7" t="s">
        <v>82</v>
      </c>
      <c r="I117" s="7" t="s">
        <v>17</v>
      </c>
      <c r="J117" s="5" t="s">
        <v>520</v>
      </c>
      <c r="K117" s="6" t="s">
        <v>240</v>
      </c>
      <c r="L117" s="7">
        <v>2018</v>
      </c>
      <c r="M117" s="7" t="s">
        <v>28</v>
      </c>
      <c r="N117" s="7"/>
    </row>
    <row r="118" spans="1:13" ht="28.5">
      <c r="A118" s="1" t="str">
        <f t="shared" si="4"/>
        <v>2023-01-03</v>
      </c>
      <c r="B118" s="1" t="str">
        <f>"2420"</f>
        <v>2420</v>
      </c>
      <c r="C118" s="2" t="s">
        <v>150</v>
      </c>
      <c r="D118" s="2" t="s">
        <v>242</v>
      </c>
      <c r="E118" s="1" t="str">
        <f aca="true" t="shared" si="5" ref="E118:E125">"02"</f>
        <v>02</v>
      </c>
      <c r="F118" s="1">
        <v>7</v>
      </c>
      <c r="G118" s="1" t="s">
        <v>23</v>
      </c>
      <c r="I118" s="1" t="s">
        <v>17</v>
      </c>
      <c r="J118" s="4"/>
      <c r="K118" s="3" t="s">
        <v>241</v>
      </c>
      <c r="L118" s="1">
        <v>2020</v>
      </c>
      <c r="M118" s="1" t="s">
        <v>18</v>
      </c>
    </row>
    <row r="119" spans="1:13" ht="72">
      <c r="A119" s="1" t="str">
        <f t="shared" si="4"/>
        <v>2023-01-03</v>
      </c>
      <c r="B119" s="1" t="str">
        <f>"2500"</f>
        <v>2500</v>
      </c>
      <c r="C119" s="2" t="s">
        <v>13</v>
      </c>
      <c r="E119" s="1" t="str">
        <f t="shared" si="5"/>
        <v>02</v>
      </c>
      <c r="F119" s="1">
        <v>3</v>
      </c>
      <c r="G119" s="1" t="s">
        <v>14</v>
      </c>
      <c r="H119" s="1" t="s">
        <v>15</v>
      </c>
      <c r="I119" s="1" t="s">
        <v>17</v>
      </c>
      <c r="J119" s="4"/>
      <c r="K119" s="3" t="s">
        <v>16</v>
      </c>
      <c r="L119" s="1">
        <v>2011</v>
      </c>
      <c r="M119" s="1" t="s">
        <v>18</v>
      </c>
    </row>
    <row r="120" spans="1:13" ht="72">
      <c r="A120" s="1" t="str">
        <f t="shared" si="4"/>
        <v>2023-01-03</v>
      </c>
      <c r="B120" s="1" t="str">
        <f>"2600"</f>
        <v>2600</v>
      </c>
      <c r="C120" s="2" t="s">
        <v>13</v>
      </c>
      <c r="E120" s="1" t="str">
        <f t="shared" si="5"/>
        <v>02</v>
      </c>
      <c r="F120" s="1">
        <v>3</v>
      </c>
      <c r="G120" s="1" t="s">
        <v>14</v>
      </c>
      <c r="H120" s="1" t="s">
        <v>15</v>
      </c>
      <c r="I120" s="1" t="s">
        <v>17</v>
      </c>
      <c r="J120" s="4"/>
      <c r="K120" s="3" t="s">
        <v>16</v>
      </c>
      <c r="L120" s="1">
        <v>2011</v>
      </c>
      <c r="M120" s="1" t="s">
        <v>18</v>
      </c>
    </row>
    <row r="121" spans="1:13" ht="72">
      <c r="A121" s="1" t="str">
        <f t="shared" si="4"/>
        <v>2023-01-03</v>
      </c>
      <c r="B121" s="1" t="str">
        <f>"2700"</f>
        <v>2700</v>
      </c>
      <c r="C121" s="2" t="s">
        <v>13</v>
      </c>
      <c r="E121" s="1" t="str">
        <f t="shared" si="5"/>
        <v>02</v>
      </c>
      <c r="F121" s="1">
        <v>3</v>
      </c>
      <c r="G121" s="1" t="s">
        <v>14</v>
      </c>
      <c r="H121" s="1" t="s">
        <v>15</v>
      </c>
      <c r="I121" s="1" t="s">
        <v>17</v>
      </c>
      <c r="J121" s="4"/>
      <c r="K121" s="3" t="s">
        <v>16</v>
      </c>
      <c r="L121" s="1">
        <v>2011</v>
      </c>
      <c r="M121" s="1" t="s">
        <v>18</v>
      </c>
    </row>
    <row r="122" spans="1:13" ht="72">
      <c r="A122" s="1" t="str">
        <f t="shared" si="4"/>
        <v>2023-01-03</v>
      </c>
      <c r="B122" s="1" t="str">
        <f>"2800"</f>
        <v>2800</v>
      </c>
      <c r="C122" s="2" t="s">
        <v>13</v>
      </c>
      <c r="E122" s="1" t="str">
        <f t="shared" si="5"/>
        <v>02</v>
      </c>
      <c r="F122" s="1">
        <v>3</v>
      </c>
      <c r="G122" s="1" t="s">
        <v>14</v>
      </c>
      <c r="H122" s="1" t="s">
        <v>15</v>
      </c>
      <c r="I122" s="1" t="s">
        <v>17</v>
      </c>
      <c r="J122" s="4"/>
      <c r="K122" s="3" t="s">
        <v>16</v>
      </c>
      <c r="L122" s="1">
        <v>2011</v>
      </c>
      <c r="M122" s="1" t="s">
        <v>18</v>
      </c>
    </row>
    <row r="123" spans="1:13" ht="72">
      <c r="A123" s="1" t="str">
        <f aca="true" t="shared" si="6" ref="A123:A166">"2023-01-04"</f>
        <v>2023-01-04</v>
      </c>
      <c r="B123" s="1" t="str">
        <f>"0500"</f>
        <v>0500</v>
      </c>
      <c r="C123" s="2" t="s">
        <v>13</v>
      </c>
      <c r="E123" s="1" t="str">
        <f t="shared" si="5"/>
        <v>02</v>
      </c>
      <c r="F123" s="1">
        <v>3</v>
      </c>
      <c r="G123" s="1" t="s">
        <v>14</v>
      </c>
      <c r="H123" s="1" t="s">
        <v>15</v>
      </c>
      <c r="I123" s="1" t="s">
        <v>17</v>
      </c>
      <c r="J123" s="4"/>
      <c r="K123" s="3" t="s">
        <v>16</v>
      </c>
      <c r="L123" s="1">
        <v>2011</v>
      </c>
      <c r="M123" s="1" t="s">
        <v>18</v>
      </c>
    </row>
    <row r="124" spans="1:13" ht="28.5">
      <c r="A124" s="1" t="str">
        <f t="shared" si="6"/>
        <v>2023-01-04</v>
      </c>
      <c r="B124" s="1" t="str">
        <f>"0600"</f>
        <v>0600</v>
      </c>
      <c r="C124" s="2" t="s">
        <v>19</v>
      </c>
      <c r="D124" s="2" t="s">
        <v>243</v>
      </c>
      <c r="E124" s="1" t="str">
        <f t="shared" si="5"/>
        <v>02</v>
      </c>
      <c r="F124" s="1">
        <v>10</v>
      </c>
      <c r="G124" s="1" t="s">
        <v>23</v>
      </c>
      <c r="I124" s="1" t="s">
        <v>17</v>
      </c>
      <c r="J124" s="4"/>
      <c r="K124" s="3" t="s">
        <v>20</v>
      </c>
      <c r="L124" s="1">
        <v>2019</v>
      </c>
      <c r="M124" s="1" t="s">
        <v>18</v>
      </c>
    </row>
    <row r="125" spans="1:13" ht="28.5">
      <c r="A125" s="1" t="str">
        <f t="shared" si="6"/>
        <v>2023-01-04</v>
      </c>
      <c r="B125" s="1" t="str">
        <f>"0625"</f>
        <v>0625</v>
      </c>
      <c r="C125" s="2" t="s">
        <v>19</v>
      </c>
      <c r="D125" s="2" t="s">
        <v>244</v>
      </c>
      <c r="E125" s="1" t="str">
        <f t="shared" si="5"/>
        <v>02</v>
      </c>
      <c r="F125" s="1">
        <v>11</v>
      </c>
      <c r="G125" s="1" t="s">
        <v>23</v>
      </c>
      <c r="I125" s="1" t="s">
        <v>17</v>
      </c>
      <c r="J125" s="4"/>
      <c r="K125" s="3" t="s">
        <v>20</v>
      </c>
      <c r="L125" s="1">
        <v>2019</v>
      </c>
      <c r="M125" s="1" t="s">
        <v>18</v>
      </c>
    </row>
    <row r="126" spans="1:13" ht="43.5">
      <c r="A126" s="1" t="str">
        <f t="shared" si="6"/>
        <v>2023-01-04</v>
      </c>
      <c r="B126" s="1" t="str">
        <f>"0650"</f>
        <v>0650</v>
      </c>
      <c r="C126" s="2" t="s">
        <v>25</v>
      </c>
      <c r="D126" s="2" t="s">
        <v>246</v>
      </c>
      <c r="E126" s="1" t="str">
        <f>"01"</f>
        <v>01</v>
      </c>
      <c r="F126" s="1">
        <v>6</v>
      </c>
      <c r="G126" s="1" t="s">
        <v>14</v>
      </c>
      <c r="I126" s="1" t="s">
        <v>17</v>
      </c>
      <c r="J126" s="4"/>
      <c r="K126" s="3" t="s">
        <v>245</v>
      </c>
      <c r="L126" s="1">
        <v>2018</v>
      </c>
      <c r="M126" s="1" t="s">
        <v>28</v>
      </c>
    </row>
    <row r="127" spans="1:13" ht="57.75">
      <c r="A127" s="1" t="str">
        <f t="shared" si="6"/>
        <v>2023-01-04</v>
      </c>
      <c r="B127" s="1" t="str">
        <f>"0715"</f>
        <v>0715</v>
      </c>
      <c r="C127" s="2" t="s">
        <v>29</v>
      </c>
      <c r="D127" s="2" t="s">
        <v>248</v>
      </c>
      <c r="E127" s="1" t="str">
        <f>"02"</f>
        <v>02</v>
      </c>
      <c r="F127" s="1">
        <v>11</v>
      </c>
      <c r="G127" s="1" t="s">
        <v>23</v>
      </c>
      <c r="I127" s="1" t="s">
        <v>17</v>
      </c>
      <c r="J127" s="4"/>
      <c r="K127" s="3" t="s">
        <v>247</v>
      </c>
      <c r="L127" s="1">
        <v>2018</v>
      </c>
      <c r="M127" s="1" t="s">
        <v>31</v>
      </c>
    </row>
    <row r="128" spans="1:13" ht="43.5">
      <c r="A128" s="1" t="str">
        <f t="shared" si="6"/>
        <v>2023-01-04</v>
      </c>
      <c r="B128" s="1" t="str">
        <f>"0730"</f>
        <v>0730</v>
      </c>
      <c r="C128" s="2" t="s">
        <v>32</v>
      </c>
      <c r="E128" s="1" t="str">
        <f>"02"</f>
        <v>02</v>
      </c>
      <c r="F128" s="1">
        <v>6</v>
      </c>
      <c r="G128" s="1" t="s">
        <v>23</v>
      </c>
      <c r="I128" s="1" t="s">
        <v>17</v>
      </c>
      <c r="J128" s="4"/>
      <c r="K128" s="3" t="s">
        <v>33</v>
      </c>
      <c r="L128" s="1">
        <v>2011</v>
      </c>
      <c r="M128" s="1" t="s">
        <v>18</v>
      </c>
    </row>
    <row r="129" spans="1:13" ht="87">
      <c r="A129" s="1" t="str">
        <f t="shared" si="6"/>
        <v>2023-01-04</v>
      </c>
      <c r="B129" s="1" t="str">
        <f>"0755"</f>
        <v>0755</v>
      </c>
      <c r="C129" s="2" t="s">
        <v>34</v>
      </c>
      <c r="D129" s="2" t="s">
        <v>250</v>
      </c>
      <c r="E129" s="1" t="str">
        <f>"02"</f>
        <v>02</v>
      </c>
      <c r="F129" s="1">
        <v>14</v>
      </c>
      <c r="G129" s="1" t="s">
        <v>23</v>
      </c>
      <c r="H129" s="1" t="s">
        <v>35</v>
      </c>
      <c r="I129" s="1" t="s">
        <v>17</v>
      </c>
      <c r="J129" s="4"/>
      <c r="K129" s="3" t="s">
        <v>249</v>
      </c>
      <c r="L129" s="1">
        <v>2020</v>
      </c>
      <c r="M129" s="1" t="s">
        <v>28</v>
      </c>
    </row>
    <row r="130" spans="1:13" ht="57.75">
      <c r="A130" s="1" t="str">
        <f t="shared" si="6"/>
        <v>2023-01-04</v>
      </c>
      <c r="B130" s="1" t="str">
        <f>"0805"</f>
        <v>0805</v>
      </c>
      <c r="C130" s="2" t="s">
        <v>38</v>
      </c>
      <c r="D130" s="2" t="s">
        <v>252</v>
      </c>
      <c r="E130" s="1" t="str">
        <f>"01"</f>
        <v>01</v>
      </c>
      <c r="F130" s="1">
        <v>22</v>
      </c>
      <c r="G130" s="1" t="s">
        <v>23</v>
      </c>
      <c r="I130" s="1" t="s">
        <v>17</v>
      </c>
      <c r="J130" s="4"/>
      <c r="K130" s="3" t="s">
        <v>251</v>
      </c>
      <c r="L130" s="1">
        <v>2020</v>
      </c>
      <c r="M130" s="1" t="s">
        <v>28</v>
      </c>
    </row>
    <row r="131" spans="1:13" ht="72">
      <c r="A131" s="1" t="str">
        <f t="shared" si="6"/>
        <v>2023-01-04</v>
      </c>
      <c r="B131" s="1" t="str">
        <f>"0815"</f>
        <v>0815</v>
      </c>
      <c r="C131" s="2" t="s">
        <v>40</v>
      </c>
      <c r="D131" s="2" t="s">
        <v>254</v>
      </c>
      <c r="E131" s="1" t="str">
        <f>"01"</f>
        <v>01</v>
      </c>
      <c r="F131" s="1">
        <v>4</v>
      </c>
      <c r="G131" s="1" t="s">
        <v>23</v>
      </c>
      <c r="I131" s="1" t="s">
        <v>17</v>
      </c>
      <c r="J131" s="4"/>
      <c r="K131" s="3" t="s">
        <v>253</v>
      </c>
      <c r="L131" s="1">
        <v>2020</v>
      </c>
      <c r="M131" s="1" t="s">
        <v>43</v>
      </c>
    </row>
    <row r="132" spans="1:14" ht="43.5">
      <c r="A132" s="1" t="str">
        <f t="shared" si="6"/>
        <v>2023-01-04</v>
      </c>
      <c r="B132" s="1" t="str">
        <f>"0820"</f>
        <v>0820</v>
      </c>
      <c r="C132" s="2" t="s">
        <v>44</v>
      </c>
      <c r="D132" s="2" t="s">
        <v>256</v>
      </c>
      <c r="E132" s="1" t="str">
        <f>"02"</f>
        <v>02</v>
      </c>
      <c r="F132" s="1">
        <v>19</v>
      </c>
      <c r="G132" s="1" t="s">
        <v>14</v>
      </c>
      <c r="I132" s="1" t="s">
        <v>17</v>
      </c>
      <c r="J132" s="4"/>
      <c r="K132" s="3" t="s">
        <v>255</v>
      </c>
      <c r="L132" s="1">
        <v>1987</v>
      </c>
      <c r="M132" s="1" t="s">
        <v>47</v>
      </c>
      <c r="N132" s="1" t="s">
        <v>22</v>
      </c>
    </row>
    <row r="133" spans="1:13" ht="57.75">
      <c r="A133" s="1" t="str">
        <f t="shared" si="6"/>
        <v>2023-01-04</v>
      </c>
      <c r="B133" s="1" t="str">
        <f>"0845"</f>
        <v>0845</v>
      </c>
      <c r="C133" s="2" t="s">
        <v>48</v>
      </c>
      <c r="D133" s="2" t="s">
        <v>258</v>
      </c>
      <c r="E133" s="1" t="str">
        <f>"03"</f>
        <v>03</v>
      </c>
      <c r="F133" s="1">
        <v>12</v>
      </c>
      <c r="G133" s="1" t="s">
        <v>14</v>
      </c>
      <c r="H133" s="1" t="s">
        <v>35</v>
      </c>
      <c r="I133" s="1" t="s">
        <v>17</v>
      </c>
      <c r="J133" s="4"/>
      <c r="K133" s="3" t="s">
        <v>257</v>
      </c>
      <c r="L133" s="1">
        <v>2015</v>
      </c>
      <c r="M133" s="1" t="s">
        <v>18</v>
      </c>
    </row>
    <row r="134" spans="1:13" ht="43.5">
      <c r="A134" s="1" t="str">
        <f t="shared" si="6"/>
        <v>2023-01-04</v>
      </c>
      <c r="B134" s="1" t="str">
        <f>"0910"</f>
        <v>0910</v>
      </c>
      <c r="C134" s="2" t="s">
        <v>48</v>
      </c>
      <c r="D134" s="2" t="s">
        <v>260</v>
      </c>
      <c r="E134" s="1" t="str">
        <f>"03"</f>
        <v>03</v>
      </c>
      <c r="F134" s="1">
        <v>13</v>
      </c>
      <c r="G134" s="1" t="s">
        <v>14</v>
      </c>
      <c r="H134" s="1" t="s">
        <v>35</v>
      </c>
      <c r="I134" s="1" t="s">
        <v>17</v>
      </c>
      <c r="J134" s="4"/>
      <c r="K134" s="3" t="s">
        <v>259</v>
      </c>
      <c r="L134" s="1">
        <v>2015</v>
      </c>
      <c r="M134" s="1" t="s">
        <v>18</v>
      </c>
    </row>
    <row r="135" spans="1:13" ht="72">
      <c r="A135" s="1" t="str">
        <f t="shared" si="6"/>
        <v>2023-01-04</v>
      </c>
      <c r="B135" s="1" t="str">
        <f>"0935"</f>
        <v>0935</v>
      </c>
      <c r="C135" s="2" t="s">
        <v>53</v>
      </c>
      <c r="D135" s="2" t="s">
        <v>262</v>
      </c>
      <c r="E135" s="1" t="str">
        <f>"03"</f>
        <v>03</v>
      </c>
      <c r="F135" s="1">
        <v>11</v>
      </c>
      <c r="G135" s="1" t="s">
        <v>23</v>
      </c>
      <c r="I135" s="1" t="s">
        <v>17</v>
      </c>
      <c r="J135" s="4"/>
      <c r="K135" s="3" t="s">
        <v>261</v>
      </c>
      <c r="L135" s="1">
        <v>2019</v>
      </c>
      <c r="M135" s="1" t="s">
        <v>28</v>
      </c>
    </row>
    <row r="136" spans="1:14" ht="57.75">
      <c r="A136" s="1" t="str">
        <f t="shared" si="6"/>
        <v>2023-01-04</v>
      </c>
      <c r="B136" s="1" t="str">
        <f>"1000"</f>
        <v>1000</v>
      </c>
      <c r="C136" s="2" t="s">
        <v>158</v>
      </c>
      <c r="D136" s="2" t="s">
        <v>222</v>
      </c>
      <c r="E136" s="1" t="str">
        <f>"01"</f>
        <v>01</v>
      </c>
      <c r="F136" s="1">
        <v>4</v>
      </c>
      <c r="G136" s="1" t="s">
        <v>23</v>
      </c>
      <c r="I136" s="1" t="s">
        <v>17</v>
      </c>
      <c r="J136" s="4"/>
      <c r="K136" s="3" t="s">
        <v>221</v>
      </c>
      <c r="L136" s="1">
        <v>2015</v>
      </c>
      <c r="M136" s="1" t="s">
        <v>95</v>
      </c>
      <c r="N136" s="1" t="s">
        <v>22</v>
      </c>
    </row>
    <row r="137" spans="1:13" ht="57.75">
      <c r="A137" s="1" t="str">
        <f t="shared" si="6"/>
        <v>2023-01-04</v>
      </c>
      <c r="B137" s="1" t="str">
        <f>"1050"</f>
        <v>1050</v>
      </c>
      <c r="C137" s="2" t="s">
        <v>263</v>
      </c>
      <c r="D137" s="2" t="s">
        <v>265</v>
      </c>
      <c r="E137" s="1" t="str">
        <f>"01"</f>
        <v>01</v>
      </c>
      <c r="F137" s="1">
        <v>1</v>
      </c>
      <c r="G137" s="1" t="s">
        <v>23</v>
      </c>
      <c r="I137" s="1" t="s">
        <v>17</v>
      </c>
      <c r="J137" s="4"/>
      <c r="K137" s="3" t="s">
        <v>264</v>
      </c>
      <c r="L137" s="1">
        <v>2010</v>
      </c>
      <c r="M137" s="1" t="s">
        <v>18</v>
      </c>
    </row>
    <row r="138" spans="1:13" ht="28.5">
      <c r="A138" s="1" t="str">
        <f t="shared" si="6"/>
        <v>2023-01-04</v>
      </c>
      <c r="B138" s="1" t="str">
        <f>"1100"</f>
        <v>1100</v>
      </c>
      <c r="C138" s="2" t="s">
        <v>484</v>
      </c>
      <c r="D138" s="2" t="s">
        <v>528</v>
      </c>
      <c r="E138" s="1" t="str">
        <f>"01"</f>
        <v>01</v>
      </c>
      <c r="F138" s="1">
        <v>1</v>
      </c>
      <c r="I138" s="1" t="s">
        <v>17</v>
      </c>
      <c r="J138" s="4"/>
      <c r="K138" s="3" t="s">
        <v>527</v>
      </c>
      <c r="L138" s="1">
        <v>2022</v>
      </c>
      <c r="M138" s="1" t="s">
        <v>99</v>
      </c>
    </row>
    <row r="139" spans="1:13" ht="57.75">
      <c r="A139" s="1" t="str">
        <f t="shared" si="6"/>
        <v>2023-01-04</v>
      </c>
      <c r="B139" s="1" t="str">
        <f>"1130"</f>
        <v>1130</v>
      </c>
      <c r="C139" s="2" t="s">
        <v>192</v>
      </c>
      <c r="D139" s="2" t="s">
        <v>267</v>
      </c>
      <c r="E139" s="1" t="str">
        <f>"02"</f>
        <v>02</v>
      </c>
      <c r="F139" s="1">
        <v>3</v>
      </c>
      <c r="G139" s="1" t="s">
        <v>23</v>
      </c>
      <c r="I139" s="1" t="s">
        <v>17</v>
      </c>
      <c r="J139" s="4"/>
      <c r="K139" s="3" t="s">
        <v>266</v>
      </c>
      <c r="L139" s="1">
        <v>2020</v>
      </c>
      <c r="M139" s="1" t="s">
        <v>18</v>
      </c>
    </row>
    <row r="140" spans="1:13" ht="57.75">
      <c r="A140" s="1" t="str">
        <f t="shared" si="6"/>
        <v>2023-01-04</v>
      </c>
      <c r="B140" s="1" t="str">
        <f>"1200"</f>
        <v>1200</v>
      </c>
      <c r="C140" s="2" t="s">
        <v>226</v>
      </c>
      <c r="D140" s="2" t="s">
        <v>228</v>
      </c>
      <c r="E140" s="1" t="str">
        <f>"01"</f>
        <v>01</v>
      </c>
      <c r="F140" s="1">
        <v>5</v>
      </c>
      <c r="G140" s="1" t="s">
        <v>97</v>
      </c>
      <c r="H140" s="1" t="s">
        <v>70</v>
      </c>
      <c r="I140" s="1" t="s">
        <v>17</v>
      </c>
      <c r="J140" s="4"/>
      <c r="K140" s="3" t="s">
        <v>227</v>
      </c>
      <c r="L140" s="1">
        <v>2021</v>
      </c>
      <c r="M140" s="1" t="s">
        <v>28</v>
      </c>
    </row>
    <row r="141" spans="1:13" ht="72">
      <c r="A141" s="1" t="str">
        <f t="shared" si="6"/>
        <v>2023-01-04</v>
      </c>
      <c r="B141" s="1" t="str">
        <f>"1230"</f>
        <v>1230</v>
      </c>
      <c r="C141" s="2" t="s">
        <v>229</v>
      </c>
      <c r="D141" s="2" t="s">
        <v>231</v>
      </c>
      <c r="E141" s="1" t="str">
        <f>"12"</f>
        <v>12</v>
      </c>
      <c r="F141" s="1">
        <v>6</v>
      </c>
      <c r="G141" s="1" t="s">
        <v>14</v>
      </c>
      <c r="H141" s="1" t="s">
        <v>35</v>
      </c>
      <c r="I141" s="1" t="s">
        <v>17</v>
      </c>
      <c r="J141" s="4"/>
      <c r="K141" s="3" t="s">
        <v>230</v>
      </c>
      <c r="L141" s="1">
        <v>2017</v>
      </c>
      <c r="M141" s="1" t="s">
        <v>99</v>
      </c>
    </row>
    <row r="142" spans="1:14" ht="57.75">
      <c r="A142" s="1" t="str">
        <f t="shared" si="6"/>
        <v>2023-01-04</v>
      </c>
      <c r="B142" s="1" t="str">
        <f>"1300"</f>
        <v>1300</v>
      </c>
      <c r="C142" s="2" t="s">
        <v>268</v>
      </c>
      <c r="E142" s="1" t="str">
        <f>" "</f>
        <v> </v>
      </c>
      <c r="F142" s="1">
        <v>0</v>
      </c>
      <c r="G142" s="1" t="s">
        <v>14</v>
      </c>
      <c r="H142" s="1" t="s">
        <v>82</v>
      </c>
      <c r="I142" s="1" t="s">
        <v>17</v>
      </c>
      <c r="J142" s="4"/>
      <c r="K142" s="3" t="s">
        <v>269</v>
      </c>
      <c r="L142" s="1">
        <v>2019</v>
      </c>
      <c r="M142" s="1" t="s">
        <v>18</v>
      </c>
      <c r="N142" s="1" t="s">
        <v>22</v>
      </c>
    </row>
    <row r="143" spans="1:13" ht="43.5">
      <c r="A143" s="1" t="str">
        <f t="shared" si="6"/>
        <v>2023-01-04</v>
      </c>
      <c r="B143" s="1" t="str">
        <f>"1400"</f>
        <v>1400</v>
      </c>
      <c r="C143" s="2" t="s">
        <v>125</v>
      </c>
      <c r="E143" s="1" t="str">
        <f>"04"</f>
        <v>04</v>
      </c>
      <c r="F143" s="1">
        <v>73</v>
      </c>
      <c r="G143" s="1" t="s">
        <v>14</v>
      </c>
      <c r="H143" s="1" t="s">
        <v>82</v>
      </c>
      <c r="I143" s="1" t="s">
        <v>17</v>
      </c>
      <c r="J143" s="4"/>
      <c r="K143" s="3" t="s">
        <v>270</v>
      </c>
      <c r="L143" s="1">
        <v>2022</v>
      </c>
      <c r="M143" s="1" t="s">
        <v>99</v>
      </c>
    </row>
    <row r="144" spans="1:13" ht="87">
      <c r="A144" s="1" t="str">
        <f t="shared" si="6"/>
        <v>2023-01-04</v>
      </c>
      <c r="B144" s="1" t="str">
        <f>"1430"</f>
        <v>1430</v>
      </c>
      <c r="C144" s="2" t="s">
        <v>128</v>
      </c>
      <c r="D144" s="2" t="s">
        <v>272</v>
      </c>
      <c r="E144" s="1" t="str">
        <f>"02"</f>
        <v>02</v>
      </c>
      <c r="F144" s="1">
        <v>44</v>
      </c>
      <c r="G144" s="1" t="s">
        <v>14</v>
      </c>
      <c r="I144" s="1" t="s">
        <v>17</v>
      </c>
      <c r="J144" s="4"/>
      <c r="K144" s="3" t="s">
        <v>271</v>
      </c>
      <c r="L144" s="1">
        <v>0</v>
      </c>
      <c r="M144" s="1" t="s">
        <v>18</v>
      </c>
    </row>
    <row r="145" spans="1:13" ht="57.75">
      <c r="A145" s="1" t="str">
        <f t="shared" si="6"/>
        <v>2023-01-04</v>
      </c>
      <c r="B145" s="1" t="str">
        <f>"1500"</f>
        <v>1500</v>
      </c>
      <c r="C145" s="2" t="s">
        <v>48</v>
      </c>
      <c r="D145" s="2" t="s">
        <v>274</v>
      </c>
      <c r="E145" s="1" t="str">
        <f>"02"</f>
        <v>02</v>
      </c>
      <c r="F145" s="1">
        <v>6</v>
      </c>
      <c r="G145" s="1" t="s">
        <v>14</v>
      </c>
      <c r="H145" s="1" t="s">
        <v>35</v>
      </c>
      <c r="I145" s="1" t="s">
        <v>17</v>
      </c>
      <c r="J145" s="4"/>
      <c r="K145" s="3" t="s">
        <v>273</v>
      </c>
      <c r="L145" s="1">
        <v>2014</v>
      </c>
      <c r="M145" s="1" t="s">
        <v>18</v>
      </c>
    </row>
    <row r="146" spans="1:13" ht="57.75">
      <c r="A146" s="1" t="str">
        <f t="shared" si="6"/>
        <v>2023-01-04</v>
      </c>
      <c r="B146" s="1" t="str">
        <f>"1525"</f>
        <v>1525</v>
      </c>
      <c r="C146" s="2" t="s">
        <v>201</v>
      </c>
      <c r="D146" s="2" t="s">
        <v>276</v>
      </c>
      <c r="E146" s="1" t="str">
        <f>"01"</f>
        <v>01</v>
      </c>
      <c r="F146" s="1">
        <v>3</v>
      </c>
      <c r="G146" s="1" t="s">
        <v>23</v>
      </c>
      <c r="I146" s="1" t="s">
        <v>17</v>
      </c>
      <c r="J146" s="4"/>
      <c r="K146" s="3" t="s">
        <v>275</v>
      </c>
      <c r="L146" s="1">
        <v>0</v>
      </c>
      <c r="M146" s="1" t="s">
        <v>88</v>
      </c>
    </row>
    <row r="147" spans="1:13" ht="57.75">
      <c r="A147" s="1" t="str">
        <f t="shared" si="6"/>
        <v>2023-01-04</v>
      </c>
      <c r="B147" s="1" t="str">
        <f>"1540"</f>
        <v>1540</v>
      </c>
      <c r="C147" s="2" t="s">
        <v>38</v>
      </c>
      <c r="D147" s="2" t="s">
        <v>278</v>
      </c>
      <c r="E147" s="1" t="str">
        <f>"01"</f>
        <v>01</v>
      </c>
      <c r="F147" s="1">
        <v>36</v>
      </c>
      <c r="G147" s="1" t="s">
        <v>23</v>
      </c>
      <c r="I147" s="1" t="s">
        <v>17</v>
      </c>
      <c r="J147" s="4"/>
      <c r="K147" s="3" t="s">
        <v>277</v>
      </c>
      <c r="L147" s="1">
        <v>2020</v>
      </c>
      <c r="M147" s="1" t="s">
        <v>28</v>
      </c>
    </row>
    <row r="148" spans="1:13" ht="57.75">
      <c r="A148" s="1" t="str">
        <f t="shared" si="6"/>
        <v>2023-01-04</v>
      </c>
      <c r="B148" s="1" t="str">
        <f>"1555"</f>
        <v>1555</v>
      </c>
      <c r="C148" s="2" t="s">
        <v>279</v>
      </c>
      <c r="D148" s="2" t="s">
        <v>281</v>
      </c>
      <c r="E148" s="1" t="str">
        <f>"01"</f>
        <v>01</v>
      </c>
      <c r="F148" s="1">
        <v>3</v>
      </c>
      <c r="G148" s="1" t="s">
        <v>23</v>
      </c>
      <c r="I148" s="1" t="s">
        <v>17</v>
      </c>
      <c r="J148" s="4"/>
      <c r="K148" s="3" t="s">
        <v>280</v>
      </c>
      <c r="L148" s="1">
        <v>2021</v>
      </c>
      <c r="M148" s="1" t="s">
        <v>140</v>
      </c>
    </row>
    <row r="149" spans="1:14" ht="72">
      <c r="A149" s="1" t="str">
        <f t="shared" si="6"/>
        <v>2023-01-04</v>
      </c>
      <c r="B149" s="1" t="str">
        <f>"1600"</f>
        <v>1600</v>
      </c>
      <c r="C149" s="2" t="s">
        <v>141</v>
      </c>
      <c r="D149" s="2" t="s">
        <v>485</v>
      </c>
      <c r="E149" s="1" t="str">
        <f>"01"</f>
        <v>01</v>
      </c>
      <c r="F149" s="1">
        <v>2</v>
      </c>
      <c r="G149" s="1" t="s">
        <v>23</v>
      </c>
      <c r="I149" s="1" t="s">
        <v>17</v>
      </c>
      <c r="J149" s="4"/>
      <c r="K149" s="3" t="s">
        <v>282</v>
      </c>
      <c r="L149" s="1">
        <v>2019</v>
      </c>
      <c r="M149" s="1" t="s">
        <v>18</v>
      </c>
      <c r="N149" s="1" t="s">
        <v>22</v>
      </c>
    </row>
    <row r="150" spans="1:14" ht="72">
      <c r="A150" s="1" t="str">
        <f t="shared" si="6"/>
        <v>2023-01-04</v>
      </c>
      <c r="B150" s="1" t="str">
        <f>"1630"</f>
        <v>1630</v>
      </c>
      <c r="C150" s="2" t="s">
        <v>44</v>
      </c>
      <c r="D150" s="2" t="s">
        <v>284</v>
      </c>
      <c r="E150" s="1" t="str">
        <f>"02"</f>
        <v>02</v>
      </c>
      <c r="F150" s="1">
        <v>24</v>
      </c>
      <c r="G150" s="1" t="s">
        <v>14</v>
      </c>
      <c r="I150" s="1" t="s">
        <v>17</v>
      </c>
      <c r="J150" s="4"/>
      <c r="K150" s="3" t="s">
        <v>283</v>
      </c>
      <c r="L150" s="1">
        <v>1987</v>
      </c>
      <c r="M150" s="1" t="s">
        <v>47</v>
      </c>
      <c r="N150" s="1" t="s">
        <v>22</v>
      </c>
    </row>
    <row r="151" spans="1:13" ht="72">
      <c r="A151" s="1" t="str">
        <f t="shared" si="6"/>
        <v>2023-01-04</v>
      </c>
      <c r="B151" s="1" t="str">
        <f>"1700"</f>
        <v>1700</v>
      </c>
      <c r="C151" s="2" t="s">
        <v>145</v>
      </c>
      <c r="D151" s="2" t="s">
        <v>286</v>
      </c>
      <c r="E151" s="1" t="str">
        <f>"2018"</f>
        <v>2018</v>
      </c>
      <c r="F151" s="1">
        <v>18</v>
      </c>
      <c r="G151" s="1" t="s">
        <v>14</v>
      </c>
      <c r="H151" s="1" t="s">
        <v>82</v>
      </c>
      <c r="I151" s="1" t="s">
        <v>17</v>
      </c>
      <c r="J151" s="4"/>
      <c r="K151" s="3" t="s">
        <v>285</v>
      </c>
      <c r="L151" s="1">
        <v>2018</v>
      </c>
      <c r="M151" s="1" t="s">
        <v>18</v>
      </c>
    </row>
    <row r="152" spans="1:13" ht="72">
      <c r="A152" s="1" t="str">
        <f t="shared" si="6"/>
        <v>2023-01-04</v>
      </c>
      <c r="B152" s="1" t="str">
        <f>"1715"</f>
        <v>1715</v>
      </c>
      <c r="C152" s="2" t="s">
        <v>145</v>
      </c>
      <c r="D152" s="2" t="s">
        <v>288</v>
      </c>
      <c r="E152" s="1" t="str">
        <f>"2018"</f>
        <v>2018</v>
      </c>
      <c r="F152" s="1">
        <v>20</v>
      </c>
      <c r="G152" s="1" t="s">
        <v>14</v>
      </c>
      <c r="H152" s="1" t="s">
        <v>82</v>
      </c>
      <c r="I152" s="1" t="s">
        <v>17</v>
      </c>
      <c r="J152" s="4"/>
      <c r="K152" s="3" t="s">
        <v>287</v>
      </c>
      <c r="L152" s="1">
        <v>2018</v>
      </c>
      <c r="M152" s="1" t="s">
        <v>18</v>
      </c>
    </row>
    <row r="153" spans="1:13" ht="87">
      <c r="A153" s="1" t="str">
        <f t="shared" si="6"/>
        <v>2023-01-04</v>
      </c>
      <c r="B153" s="1" t="str">
        <f>"1730"</f>
        <v>1730</v>
      </c>
      <c r="C153" s="2" t="s">
        <v>289</v>
      </c>
      <c r="D153" s="2" t="s">
        <v>291</v>
      </c>
      <c r="E153" s="1" t="str">
        <f>"2022"</f>
        <v>2022</v>
      </c>
      <c r="F153" s="1">
        <v>6</v>
      </c>
      <c r="G153" s="1" t="s">
        <v>57</v>
      </c>
      <c r="I153" s="1" t="s">
        <v>17</v>
      </c>
      <c r="J153" s="4"/>
      <c r="K153" s="3" t="s">
        <v>290</v>
      </c>
      <c r="L153" s="1">
        <v>2022</v>
      </c>
      <c r="M153" s="1" t="s">
        <v>18</v>
      </c>
    </row>
    <row r="154" spans="1:13" ht="72">
      <c r="A154" s="1" t="str">
        <f t="shared" si="6"/>
        <v>2023-01-04</v>
      </c>
      <c r="B154" s="1" t="str">
        <f>"1800"</f>
        <v>1800</v>
      </c>
      <c r="C154" s="2" t="s">
        <v>150</v>
      </c>
      <c r="D154" s="2" t="s">
        <v>217</v>
      </c>
      <c r="E154" s="1" t="str">
        <f>"2022"</f>
        <v>2022</v>
      </c>
      <c r="F154" s="1">
        <v>2</v>
      </c>
      <c r="G154" s="1" t="s">
        <v>14</v>
      </c>
      <c r="I154" s="1" t="s">
        <v>17</v>
      </c>
      <c r="J154" s="4"/>
      <c r="K154" s="3" t="s">
        <v>153</v>
      </c>
      <c r="L154" s="1">
        <v>2022</v>
      </c>
      <c r="M154" s="1" t="s">
        <v>18</v>
      </c>
    </row>
    <row r="155" spans="1:13" ht="57.75">
      <c r="A155" s="1" t="str">
        <f t="shared" si="6"/>
        <v>2023-01-04</v>
      </c>
      <c r="B155" s="1" t="str">
        <f>"1830"</f>
        <v>1830</v>
      </c>
      <c r="C155" s="2" t="s">
        <v>218</v>
      </c>
      <c r="D155" s="2" t="s">
        <v>293</v>
      </c>
      <c r="E155" s="1" t="str">
        <f>"01"</f>
        <v>01</v>
      </c>
      <c r="F155" s="1">
        <v>2</v>
      </c>
      <c r="G155" s="1" t="s">
        <v>23</v>
      </c>
      <c r="I155" s="1" t="s">
        <v>17</v>
      </c>
      <c r="J155" s="4"/>
      <c r="K155" s="3" t="s">
        <v>292</v>
      </c>
      <c r="L155" s="1">
        <v>2019</v>
      </c>
      <c r="M155" s="1" t="s">
        <v>18</v>
      </c>
    </row>
    <row r="156" spans="1:14" ht="72">
      <c r="A156" s="7" t="str">
        <f t="shared" si="6"/>
        <v>2023-01-04</v>
      </c>
      <c r="B156" s="7" t="str">
        <f>"1840"</f>
        <v>1840</v>
      </c>
      <c r="C156" s="8" t="s">
        <v>158</v>
      </c>
      <c r="D156" s="8" t="s">
        <v>295</v>
      </c>
      <c r="E156" s="7" t="str">
        <f>"01"</f>
        <v>01</v>
      </c>
      <c r="F156" s="7">
        <v>5</v>
      </c>
      <c r="G156" s="7" t="s">
        <v>23</v>
      </c>
      <c r="H156" s="7"/>
      <c r="I156" s="7" t="s">
        <v>17</v>
      </c>
      <c r="J156" s="5" t="s">
        <v>500</v>
      </c>
      <c r="K156" s="6" t="s">
        <v>294</v>
      </c>
      <c r="L156" s="7">
        <v>2015</v>
      </c>
      <c r="M156" s="7" t="s">
        <v>95</v>
      </c>
      <c r="N156" s="7" t="s">
        <v>22</v>
      </c>
    </row>
    <row r="157" spans="1:14" ht="72">
      <c r="A157" s="7" t="str">
        <f t="shared" si="6"/>
        <v>2023-01-04</v>
      </c>
      <c r="B157" s="7" t="str">
        <f>"1935"</f>
        <v>1935</v>
      </c>
      <c r="C157" s="8" t="s">
        <v>296</v>
      </c>
      <c r="D157" s="8"/>
      <c r="E157" s="7" t="str">
        <f>"01"</f>
        <v>01</v>
      </c>
      <c r="F157" s="7">
        <v>1</v>
      </c>
      <c r="G157" s="7" t="s">
        <v>97</v>
      </c>
      <c r="H157" s="7" t="s">
        <v>35</v>
      </c>
      <c r="I157" s="7" t="s">
        <v>17</v>
      </c>
      <c r="J157" s="5" t="s">
        <v>501</v>
      </c>
      <c r="K157" s="6" t="s">
        <v>297</v>
      </c>
      <c r="L157" s="7">
        <v>2021</v>
      </c>
      <c r="M157" s="7" t="s">
        <v>95</v>
      </c>
      <c r="N157" s="7" t="s">
        <v>22</v>
      </c>
    </row>
    <row r="158" spans="1:14" ht="72">
      <c r="A158" s="7" t="str">
        <f t="shared" si="6"/>
        <v>2023-01-04</v>
      </c>
      <c r="B158" s="7" t="str">
        <f>"2030"</f>
        <v>2030</v>
      </c>
      <c r="C158" s="8" t="s">
        <v>298</v>
      </c>
      <c r="D158" s="8" t="s">
        <v>301</v>
      </c>
      <c r="E158" s="7" t="str">
        <f>"01"</f>
        <v>01</v>
      </c>
      <c r="F158" s="7">
        <v>6</v>
      </c>
      <c r="G158" s="7" t="s">
        <v>168</v>
      </c>
      <c r="H158" s="7" t="s">
        <v>299</v>
      </c>
      <c r="I158" s="7" t="s">
        <v>17</v>
      </c>
      <c r="J158" s="5" t="s">
        <v>501</v>
      </c>
      <c r="K158" s="6" t="s">
        <v>300</v>
      </c>
      <c r="L158" s="7">
        <v>2020</v>
      </c>
      <c r="M158" s="7" t="s">
        <v>95</v>
      </c>
      <c r="N158" s="7" t="s">
        <v>22</v>
      </c>
    </row>
    <row r="159" spans="1:14" ht="72">
      <c r="A159" s="7" t="str">
        <f t="shared" si="6"/>
        <v>2023-01-04</v>
      </c>
      <c r="B159" s="7" t="str">
        <f>"2130"</f>
        <v>2130</v>
      </c>
      <c r="C159" s="8" t="s">
        <v>90</v>
      </c>
      <c r="D159" s="8" t="s">
        <v>303</v>
      </c>
      <c r="E159" s="7" t="str">
        <f>"02"</f>
        <v>02</v>
      </c>
      <c r="F159" s="7">
        <v>10</v>
      </c>
      <c r="G159" s="7" t="s">
        <v>14</v>
      </c>
      <c r="H159" s="7"/>
      <c r="I159" s="7"/>
      <c r="J159" s="5" t="s">
        <v>502</v>
      </c>
      <c r="K159" s="6" t="s">
        <v>302</v>
      </c>
      <c r="L159" s="7">
        <v>0</v>
      </c>
      <c r="M159" s="7" t="s">
        <v>88</v>
      </c>
      <c r="N159" s="7"/>
    </row>
    <row r="160" spans="1:14" ht="28.5">
      <c r="A160" s="7" t="str">
        <f t="shared" si="6"/>
        <v>2023-01-04</v>
      </c>
      <c r="B160" s="7" t="str">
        <f>"2140"</f>
        <v>2140</v>
      </c>
      <c r="C160" s="8" t="s">
        <v>304</v>
      </c>
      <c r="D160" s="8"/>
      <c r="E160" s="7" t="str">
        <f>" "</f>
        <v> </v>
      </c>
      <c r="F160" s="7">
        <v>0</v>
      </c>
      <c r="G160" s="7" t="s">
        <v>97</v>
      </c>
      <c r="H160" s="7" t="s">
        <v>305</v>
      </c>
      <c r="I160" s="7"/>
      <c r="J160" s="5" t="s">
        <v>505</v>
      </c>
      <c r="K160" s="6" t="s">
        <v>530</v>
      </c>
      <c r="L160" s="7">
        <v>2016</v>
      </c>
      <c r="M160" s="7" t="s">
        <v>306</v>
      </c>
      <c r="N160" s="7"/>
    </row>
    <row r="161" spans="1:14" ht="72">
      <c r="A161" s="1" t="str">
        <f t="shared" si="6"/>
        <v>2023-01-04</v>
      </c>
      <c r="B161" s="1" t="str">
        <f>"2320"</f>
        <v>2320</v>
      </c>
      <c r="C161" s="2" t="s">
        <v>307</v>
      </c>
      <c r="E161" s="1" t="str">
        <f>" "</f>
        <v> </v>
      </c>
      <c r="F161" s="1">
        <v>0</v>
      </c>
      <c r="G161" s="1" t="s">
        <v>23</v>
      </c>
      <c r="I161" s="1" t="s">
        <v>17</v>
      </c>
      <c r="J161" s="4"/>
      <c r="K161" s="3" t="s">
        <v>308</v>
      </c>
      <c r="L161" s="1">
        <v>1989</v>
      </c>
      <c r="M161" s="1" t="s">
        <v>18</v>
      </c>
      <c r="N161" s="1" t="s">
        <v>22</v>
      </c>
    </row>
    <row r="162" spans="1:13" ht="72">
      <c r="A162" s="1" t="str">
        <f t="shared" si="6"/>
        <v>2023-01-04</v>
      </c>
      <c r="B162" s="1" t="str">
        <f>"2400"</f>
        <v>2400</v>
      </c>
      <c r="C162" s="2" t="s">
        <v>13</v>
      </c>
      <c r="E162" s="1" t="str">
        <f aca="true" t="shared" si="7" ref="E162:E169">"02"</f>
        <v>02</v>
      </c>
      <c r="F162" s="1">
        <v>4</v>
      </c>
      <c r="G162" s="1" t="s">
        <v>14</v>
      </c>
      <c r="H162" s="1" t="s">
        <v>15</v>
      </c>
      <c r="I162" s="1" t="s">
        <v>17</v>
      </c>
      <c r="J162" s="4"/>
      <c r="K162" s="3" t="s">
        <v>16</v>
      </c>
      <c r="L162" s="1">
        <v>2011</v>
      </c>
      <c r="M162" s="1" t="s">
        <v>18</v>
      </c>
    </row>
    <row r="163" spans="1:13" ht="72">
      <c r="A163" s="1" t="str">
        <f t="shared" si="6"/>
        <v>2023-01-04</v>
      </c>
      <c r="B163" s="1" t="str">
        <f>"2500"</f>
        <v>2500</v>
      </c>
      <c r="C163" s="2" t="s">
        <v>13</v>
      </c>
      <c r="E163" s="1" t="str">
        <f t="shared" si="7"/>
        <v>02</v>
      </c>
      <c r="F163" s="1">
        <v>4</v>
      </c>
      <c r="G163" s="1" t="s">
        <v>14</v>
      </c>
      <c r="H163" s="1" t="s">
        <v>15</v>
      </c>
      <c r="I163" s="1" t="s">
        <v>17</v>
      </c>
      <c r="J163" s="4"/>
      <c r="K163" s="3" t="s">
        <v>16</v>
      </c>
      <c r="L163" s="1">
        <v>2011</v>
      </c>
      <c r="M163" s="1" t="s">
        <v>18</v>
      </c>
    </row>
    <row r="164" spans="1:13" ht="72">
      <c r="A164" s="1" t="str">
        <f t="shared" si="6"/>
        <v>2023-01-04</v>
      </c>
      <c r="B164" s="1" t="str">
        <f>"2600"</f>
        <v>2600</v>
      </c>
      <c r="C164" s="2" t="s">
        <v>13</v>
      </c>
      <c r="E164" s="1" t="str">
        <f t="shared" si="7"/>
        <v>02</v>
      </c>
      <c r="F164" s="1">
        <v>4</v>
      </c>
      <c r="G164" s="1" t="s">
        <v>14</v>
      </c>
      <c r="H164" s="1" t="s">
        <v>15</v>
      </c>
      <c r="I164" s="1" t="s">
        <v>17</v>
      </c>
      <c r="J164" s="4"/>
      <c r="K164" s="3" t="s">
        <v>16</v>
      </c>
      <c r="L164" s="1">
        <v>2011</v>
      </c>
      <c r="M164" s="1" t="s">
        <v>18</v>
      </c>
    </row>
    <row r="165" spans="1:13" ht="72">
      <c r="A165" s="1" t="str">
        <f t="shared" si="6"/>
        <v>2023-01-04</v>
      </c>
      <c r="B165" s="1" t="str">
        <f>"2700"</f>
        <v>2700</v>
      </c>
      <c r="C165" s="2" t="s">
        <v>13</v>
      </c>
      <c r="E165" s="1" t="str">
        <f t="shared" si="7"/>
        <v>02</v>
      </c>
      <c r="F165" s="1">
        <v>4</v>
      </c>
      <c r="G165" s="1" t="s">
        <v>14</v>
      </c>
      <c r="H165" s="1" t="s">
        <v>15</v>
      </c>
      <c r="I165" s="1" t="s">
        <v>17</v>
      </c>
      <c r="J165" s="4"/>
      <c r="K165" s="3" t="s">
        <v>16</v>
      </c>
      <c r="L165" s="1">
        <v>2011</v>
      </c>
      <c r="M165" s="1" t="s">
        <v>18</v>
      </c>
    </row>
    <row r="166" spans="1:13" ht="72">
      <c r="A166" s="1" t="str">
        <f t="shared" si="6"/>
        <v>2023-01-04</v>
      </c>
      <c r="B166" s="1" t="str">
        <f>"2800"</f>
        <v>2800</v>
      </c>
      <c r="C166" s="2" t="s">
        <v>13</v>
      </c>
      <c r="E166" s="1" t="str">
        <f t="shared" si="7"/>
        <v>02</v>
      </c>
      <c r="F166" s="1">
        <v>4</v>
      </c>
      <c r="G166" s="1" t="s">
        <v>14</v>
      </c>
      <c r="H166" s="1" t="s">
        <v>15</v>
      </c>
      <c r="I166" s="1" t="s">
        <v>17</v>
      </c>
      <c r="J166" s="4"/>
      <c r="K166" s="3" t="s">
        <v>16</v>
      </c>
      <c r="L166" s="1">
        <v>2011</v>
      </c>
      <c r="M166" s="1" t="s">
        <v>18</v>
      </c>
    </row>
    <row r="167" spans="1:13" ht="72">
      <c r="A167" s="1" t="str">
        <f aca="true" t="shared" si="8" ref="A167:A211">"2023-01-05"</f>
        <v>2023-01-05</v>
      </c>
      <c r="B167" s="1" t="str">
        <f>"0500"</f>
        <v>0500</v>
      </c>
      <c r="C167" s="2" t="s">
        <v>13</v>
      </c>
      <c r="E167" s="1" t="str">
        <f t="shared" si="7"/>
        <v>02</v>
      </c>
      <c r="F167" s="1">
        <v>4</v>
      </c>
      <c r="G167" s="1" t="s">
        <v>14</v>
      </c>
      <c r="H167" s="1" t="s">
        <v>15</v>
      </c>
      <c r="I167" s="1" t="s">
        <v>17</v>
      </c>
      <c r="J167" s="4"/>
      <c r="K167" s="3" t="s">
        <v>16</v>
      </c>
      <c r="L167" s="1">
        <v>2011</v>
      </c>
      <c r="M167" s="1" t="s">
        <v>18</v>
      </c>
    </row>
    <row r="168" spans="1:13" ht="28.5">
      <c r="A168" s="1" t="str">
        <f t="shared" si="8"/>
        <v>2023-01-05</v>
      </c>
      <c r="B168" s="1" t="str">
        <f>"0600"</f>
        <v>0600</v>
      </c>
      <c r="C168" s="2" t="s">
        <v>19</v>
      </c>
      <c r="D168" s="2" t="s">
        <v>309</v>
      </c>
      <c r="E168" s="1" t="str">
        <f t="shared" si="7"/>
        <v>02</v>
      </c>
      <c r="F168" s="1">
        <v>12</v>
      </c>
      <c r="G168" s="1" t="s">
        <v>14</v>
      </c>
      <c r="I168" s="1" t="s">
        <v>17</v>
      </c>
      <c r="J168" s="4"/>
      <c r="K168" s="3" t="s">
        <v>20</v>
      </c>
      <c r="L168" s="1">
        <v>2019</v>
      </c>
      <c r="M168" s="1" t="s">
        <v>18</v>
      </c>
    </row>
    <row r="169" spans="1:13" ht="28.5">
      <c r="A169" s="1" t="str">
        <f t="shared" si="8"/>
        <v>2023-01-05</v>
      </c>
      <c r="B169" s="1" t="str">
        <f>"0625"</f>
        <v>0625</v>
      </c>
      <c r="C169" s="2" t="s">
        <v>19</v>
      </c>
      <c r="D169" s="2" t="s">
        <v>310</v>
      </c>
      <c r="E169" s="1" t="str">
        <f t="shared" si="7"/>
        <v>02</v>
      </c>
      <c r="F169" s="1">
        <v>13</v>
      </c>
      <c r="G169" s="1" t="s">
        <v>23</v>
      </c>
      <c r="I169" s="1" t="s">
        <v>17</v>
      </c>
      <c r="J169" s="4"/>
      <c r="K169" s="3" t="s">
        <v>20</v>
      </c>
      <c r="L169" s="1">
        <v>2019</v>
      </c>
      <c r="M169" s="1" t="s">
        <v>18</v>
      </c>
    </row>
    <row r="170" spans="1:13" ht="57.75">
      <c r="A170" s="1" t="str">
        <f t="shared" si="8"/>
        <v>2023-01-05</v>
      </c>
      <c r="B170" s="1" t="str">
        <f>"0650"</f>
        <v>0650</v>
      </c>
      <c r="C170" s="2" t="s">
        <v>25</v>
      </c>
      <c r="D170" s="2" t="s">
        <v>312</v>
      </c>
      <c r="E170" s="1" t="str">
        <f>"01"</f>
        <v>01</v>
      </c>
      <c r="F170" s="1">
        <v>7</v>
      </c>
      <c r="G170" s="1" t="s">
        <v>23</v>
      </c>
      <c r="I170" s="1" t="s">
        <v>17</v>
      </c>
      <c r="J170" s="4"/>
      <c r="K170" s="3" t="s">
        <v>311</v>
      </c>
      <c r="L170" s="1">
        <v>2018</v>
      </c>
      <c r="M170" s="1" t="s">
        <v>28</v>
      </c>
    </row>
    <row r="171" spans="1:13" ht="57.75">
      <c r="A171" s="1" t="str">
        <f t="shared" si="8"/>
        <v>2023-01-05</v>
      </c>
      <c r="B171" s="1" t="str">
        <f>"0715"</f>
        <v>0715</v>
      </c>
      <c r="C171" s="2" t="s">
        <v>313</v>
      </c>
      <c r="D171" s="2" t="s">
        <v>315</v>
      </c>
      <c r="E171" s="1" t="str">
        <f>"01"</f>
        <v>01</v>
      </c>
      <c r="F171" s="1">
        <v>1</v>
      </c>
      <c r="G171" s="1" t="s">
        <v>23</v>
      </c>
      <c r="I171" s="1" t="s">
        <v>17</v>
      </c>
      <c r="J171" s="4"/>
      <c r="K171" s="3" t="s">
        <v>314</v>
      </c>
      <c r="L171" s="1">
        <v>2016</v>
      </c>
      <c r="M171" s="1" t="s">
        <v>18</v>
      </c>
    </row>
    <row r="172" spans="1:13" ht="43.5">
      <c r="A172" s="1" t="str">
        <f t="shared" si="8"/>
        <v>2023-01-05</v>
      </c>
      <c r="B172" s="1" t="str">
        <f>"0730"</f>
        <v>0730</v>
      </c>
      <c r="C172" s="2" t="s">
        <v>32</v>
      </c>
      <c r="E172" s="1" t="str">
        <f>"02"</f>
        <v>02</v>
      </c>
      <c r="F172" s="1">
        <v>7</v>
      </c>
      <c r="G172" s="1" t="s">
        <v>23</v>
      </c>
      <c r="I172" s="1" t="s">
        <v>17</v>
      </c>
      <c r="J172" s="4"/>
      <c r="K172" s="3" t="s">
        <v>33</v>
      </c>
      <c r="L172" s="1">
        <v>2011</v>
      </c>
      <c r="M172" s="1" t="s">
        <v>18</v>
      </c>
    </row>
    <row r="173" spans="1:13" ht="72">
      <c r="A173" s="1" t="str">
        <f t="shared" si="8"/>
        <v>2023-01-05</v>
      </c>
      <c r="B173" s="1" t="str">
        <f>"0755"</f>
        <v>0755</v>
      </c>
      <c r="C173" s="2" t="s">
        <v>34</v>
      </c>
      <c r="D173" s="2" t="s">
        <v>317</v>
      </c>
      <c r="E173" s="1" t="str">
        <f>"02"</f>
        <v>02</v>
      </c>
      <c r="F173" s="1">
        <v>15</v>
      </c>
      <c r="G173" s="1" t="s">
        <v>14</v>
      </c>
      <c r="H173" s="1" t="s">
        <v>82</v>
      </c>
      <c r="I173" s="1" t="s">
        <v>17</v>
      </c>
      <c r="J173" s="4"/>
      <c r="K173" s="3" t="s">
        <v>316</v>
      </c>
      <c r="L173" s="1">
        <v>2020</v>
      </c>
      <c r="M173" s="1" t="s">
        <v>28</v>
      </c>
    </row>
    <row r="174" spans="1:13" ht="72">
      <c r="A174" s="1" t="str">
        <f t="shared" si="8"/>
        <v>2023-01-05</v>
      </c>
      <c r="B174" s="1" t="str">
        <f>"0805"</f>
        <v>0805</v>
      </c>
      <c r="C174" s="2" t="s">
        <v>38</v>
      </c>
      <c r="D174" s="2" t="s">
        <v>319</v>
      </c>
      <c r="E174" s="1" t="str">
        <f>"01"</f>
        <v>01</v>
      </c>
      <c r="F174" s="1">
        <v>23</v>
      </c>
      <c r="G174" s="1" t="s">
        <v>23</v>
      </c>
      <c r="I174" s="1" t="s">
        <v>17</v>
      </c>
      <c r="J174" s="4"/>
      <c r="K174" s="3" t="s">
        <v>318</v>
      </c>
      <c r="L174" s="1">
        <v>2020</v>
      </c>
      <c r="M174" s="1" t="s">
        <v>28</v>
      </c>
    </row>
    <row r="175" spans="1:13" ht="43.5">
      <c r="A175" s="1" t="str">
        <f t="shared" si="8"/>
        <v>2023-01-05</v>
      </c>
      <c r="B175" s="1" t="str">
        <f>"0815"</f>
        <v>0815</v>
      </c>
      <c r="C175" s="2" t="s">
        <v>40</v>
      </c>
      <c r="D175" s="2" t="s">
        <v>321</v>
      </c>
      <c r="E175" s="1" t="str">
        <f>"01"</f>
        <v>01</v>
      </c>
      <c r="F175" s="1">
        <v>5</v>
      </c>
      <c r="G175" s="1" t="s">
        <v>23</v>
      </c>
      <c r="I175" s="1" t="s">
        <v>17</v>
      </c>
      <c r="J175" s="4"/>
      <c r="K175" s="3" t="s">
        <v>320</v>
      </c>
      <c r="L175" s="1">
        <v>2020</v>
      </c>
      <c r="M175" s="1" t="s">
        <v>43</v>
      </c>
    </row>
    <row r="176" spans="1:14" ht="43.5">
      <c r="A176" s="1" t="str">
        <f t="shared" si="8"/>
        <v>2023-01-05</v>
      </c>
      <c r="B176" s="1" t="str">
        <f>"0820"</f>
        <v>0820</v>
      </c>
      <c r="C176" s="2" t="s">
        <v>44</v>
      </c>
      <c r="D176" s="2" t="s">
        <v>323</v>
      </c>
      <c r="E176" s="1" t="str">
        <f>"02"</f>
        <v>02</v>
      </c>
      <c r="F176" s="1">
        <v>20</v>
      </c>
      <c r="G176" s="1" t="s">
        <v>14</v>
      </c>
      <c r="I176" s="1" t="s">
        <v>17</v>
      </c>
      <c r="J176" s="4"/>
      <c r="K176" s="3" t="s">
        <v>322</v>
      </c>
      <c r="L176" s="1">
        <v>1987</v>
      </c>
      <c r="M176" s="1" t="s">
        <v>47</v>
      </c>
      <c r="N176" s="1" t="s">
        <v>22</v>
      </c>
    </row>
    <row r="177" spans="1:13" ht="72">
      <c r="A177" s="1" t="str">
        <f t="shared" si="8"/>
        <v>2023-01-05</v>
      </c>
      <c r="B177" s="1" t="str">
        <f>"0845"</f>
        <v>0845</v>
      </c>
      <c r="C177" s="2" t="s">
        <v>48</v>
      </c>
      <c r="D177" s="2" t="s">
        <v>325</v>
      </c>
      <c r="E177" s="1" t="str">
        <f>"02"</f>
        <v>02</v>
      </c>
      <c r="F177" s="1">
        <v>1</v>
      </c>
      <c r="G177" s="1" t="s">
        <v>23</v>
      </c>
      <c r="H177" s="1" t="s">
        <v>82</v>
      </c>
      <c r="I177" s="1" t="s">
        <v>17</v>
      </c>
      <c r="J177" s="4"/>
      <c r="K177" s="3" t="s">
        <v>324</v>
      </c>
      <c r="L177" s="1">
        <v>2014</v>
      </c>
      <c r="M177" s="1" t="s">
        <v>18</v>
      </c>
    </row>
    <row r="178" spans="1:13" ht="72">
      <c r="A178" s="1" t="str">
        <f t="shared" si="8"/>
        <v>2023-01-05</v>
      </c>
      <c r="B178" s="1" t="str">
        <f>"0910"</f>
        <v>0910</v>
      </c>
      <c r="C178" s="2" t="s">
        <v>48</v>
      </c>
      <c r="D178" s="2" t="s">
        <v>327</v>
      </c>
      <c r="E178" s="1" t="str">
        <f>"02"</f>
        <v>02</v>
      </c>
      <c r="F178" s="1">
        <v>2</v>
      </c>
      <c r="G178" s="1" t="s">
        <v>23</v>
      </c>
      <c r="I178" s="1" t="s">
        <v>17</v>
      </c>
      <c r="J178" s="4"/>
      <c r="K178" s="3" t="s">
        <v>326</v>
      </c>
      <c r="L178" s="1">
        <v>2014</v>
      </c>
      <c r="M178" s="1" t="s">
        <v>18</v>
      </c>
    </row>
    <row r="179" spans="1:13" ht="72">
      <c r="A179" s="1" t="str">
        <f t="shared" si="8"/>
        <v>2023-01-05</v>
      </c>
      <c r="B179" s="1" t="str">
        <f>"0935"</f>
        <v>0935</v>
      </c>
      <c r="C179" s="2" t="s">
        <v>53</v>
      </c>
      <c r="D179" s="2" t="s">
        <v>329</v>
      </c>
      <c r="E179" s="1" t="str">
        <f>"03"</f>
        <v>03</v>
      </c>
      <c r="F179" s="1">
        <v>12</v>
      </c>
      <c r="G179" s="1" t="s">
        <v>23</v>
      </c>
      <c r="I179" s="1" t="s">
        <v>17</v>
      </c>
      <c r="J179" s="4"/>
      <c r="K179" s="3" t="s">
        <v>328</v>
      </c>
      <c r="L179" s="1">
        <v>2019</v>
      </c>
      <c r="M179" s="1" t="s">
        <v>28</v>
      </c>
    </row>
    <row r="180" spans="1:14" ht="72">
      <c r="A180" s="1" t="str">
        <f t="shared" si="8"/>
        <v>2023-01-05</v>
      </c>
      <c r="B180" s="1" t="str">
        <f>"1000"</f>
        <v>1000</v>
      </c>
      <c r="C180" s="2" t="s">
        <v>158</v>
      </c>
      <c r="D180" s="2" t="s">
        <v>295</v>
      </c>
      <c r="E180" s="1" t="str">
        <f>"01"</f>
        <v>01</v>
      </c>
      <c r="F180" s="1">
        <v>5</v>
      </c>
      <c r="G180" s="1" t="s">
        <v>23</v>
      </c>
      <c r="I180" s="1" t="s">
        <v>17</v>
      </c>
      <c r="J180" s="4"/>
      <c r="K180" s="3" t="s">
        <v>294</v>
      </c>
      <c r="L180" s="1">
        <v>2015</v>
      </c>
      <c r="M180" s="1" t="s">
        <v>95</v>
      </c>
      <c r="N180" s="1" t="s">
        <v>22</v>
      </c>
    </row>
    <row r="181" spans="1:13" ht="14.25">
      <c r="A181" s="1" t="str">
        <f t="shared" si="8"/>
        <v>2023-01-05</v>
      </c>
      <c r="B181" s="1" t="str">
        <f>"1055"</f>
        <v>1055</v>
      </c>
      <c r="C181" s="2" t="s">
        <v>263</v>
      </c>
      <c r="D181" s="2" t="s">
        <v>331</v>
      </c>
      <c r="E181" s="1" t="str">
        <f>"01"</f>
        <v>01</v>
      </c>
      <c r="F181" s="1">
        <v>2</v>
      </c>
      <c r="G181" s="1" t="s">
        <v>23</v>
      </c>
      <c r="I181" s="1" t="s">
        <v>17</v>
      </c>
      <c r="J181" s="4"/>
      <c r="K181" s="3" t="s">
        <v>330</v>
      </c>
      <c r="L181" s="1">
        <v>2010</v>
      </c>
      <c r="M181" s="1" t="s">
        <v>18</v>
      </c>
    </row>
    <row r="182" spans="1:14" ht="43.5">
      <c r="A182" s="1" t="str">
        <f t="shared" si="8"/>
        <v>2023-01-05</v>
      </c>
      <c r="B182" s="1" t="str">
        <f>"1105"</f>
        <v>1105</v>
      </c>
      <c r="C182" s="2" t="s">
        <v>171</v>
      </c>
      <c r="E182" s="1" t="str">
        <f>" "</f>
        <v> </v>
      </c>
      <c r="F182" s="1">
        <v>0</v>
      </c>
      <c r="G182" s="1" t="s">
        <v>14</v>
      </c>
      <c r="I182" s="1" t="s">
        <v>17</v>
      </c>
      <c r="J182" s="4"/>
      <c r="K182" s="3" t="s">
        <v>172</v>
      </c>
      <c r="L182" s="1">
        <v>1979</v>
      </c>
      <c r="M182" s="1" t="s">
        <v>18</v>
      </c>
      <c r="N182" s="1" t="s">
        <v>22</v>
      </c>
    </row>
    <row r="183" spans="1:14" ht="57.75">
      <c r="A183" s="1" t="str">
        <f t="shared" si="8"/>
        <v>2023-01-05</v>
      </c>
      <c r="B183" s="1" t="str">
        <f>"1200"</f>
        <v>1200</v>
      </c>
      <c r="C183" s="2" t="s">
        <v>332</v>
      </c>
      <c r="E183" s="1" t="str">
        <f>" "</f>
        <v> </v>
      </c>
      <c r="F183" s="1">
        <v>0</v>
      </c>
      <c r="G183" s="1" t="s">
        <v>23</v>
      </c>
      <c r="I183" s="1" t="s">
        <v>17</v>
      </c>
      <c r="J183" s="4"/>
      <c r="K183" s="3" t="s">
        <v>333</v>
      </c>
      <c r="L183" s="1">
        <v>2012</v>
      </c>
      <c r="M183" s="1" t="s">
        <v>18</v>
      </c>
      <c r="N183" s="1" t="s">
        <v>22</v>
      </c>
    </row>
    <row r="184" spans="1:13" ht="72">
      <c r="A184" s="1" t="str">
        <f t="shared" si="8"/>
        <v>2023-01-05</v>
      </c>
      <c r="B184" s="1" t="str">
        <f>"1300"</f>
        <v>1300</v>
      </c>
      <c r="C184" s="2" t="s">
        <v>334</v>
      </c>
      <c r="E184" s="1" t="str">
        <f>"2022"</f>
        <v>2022</v>
      </c>
      <c r="F184" s="1">
        <v>1</v>
      </c>
      <c r="G184" s="1" t="s">
        <v>57</v>
      </c>
      <c r="I184" s="1" t="s">
        <v>17</v>
      </c>
      <c r="J184" s="4"/>
      <c r="K184" s="3" t="s">
        <v>335</v>
      </c>
      <c r="L184" s="1">
        <v>2022</v>
      </c>
      <c r="M184" s="1" t="s">
        <v>18</v>
      </c>
    </row>
    <row r="185" spans="1:13" ht="43.5">
      <c r="A185" s="1" t="str">
        <f t="shared" si="8"/>
        <v>2023-01-05</v>
      </c>
      <c r="B185" s="1" t="str">
        <f>"1400"</f>
        <v>1400</v>
      </c>
      <c r="C185" s="2" t="s">
        <v>125</v>
      </c>
      <c r="E185" s="1" t="str">
        <f>"04"</f>
        <v>04</v>
      </c>
      <c r="F185" s="1">
        <v>74</v>
      </c>
      <c r="G185" s="1" t="s">
        <v>14</v>
      </c>
      <c r="H185" s="1" t="s">
        <v>336</v>
      </c>
      <c r="I185" s="1" t="s">
        <v>17</v>
      </c>
      <c r="J185" s="4"/>
      <c r="K185" s="3" t="s">
        <v>337</v>
      </c>
      <c r="L185" s="1">
        <v>2022</v>
      </c>
      <c r="M185" s="1" t="s">
        <v>99</v>
      </c>
    </row>
    <row r="186" spans="1:13" ht="57.75">
      <c r="A186" s="1" t="str">
        <f t="shared" si="8"/>
        <v>2023-01-05</v>
      </c>
      <c r="B186" s="1" t="str">
        <f>"1430"</f>
        <v>1430</v>
      </c>
      <c r="C186" s="2" t="s">
        <v>128</v>
      </c>
      <c r="D186" s="2" t="s">
        <v>486</v>
      </c>
      <c r="E186" s="1" t="str">
        <f>"02"</f>
        <v>02</v>
      </c>
      <c r="F186" s="1">
        <v>45</v>
      </c>
      <c r="G186" s="1" t="s">
        <v>14</v>
      </c>
      <c r="I186" s="1" t="s">
        <v>17</v>
      </c>
      <c r="J186" s="4"/>
      <c r="K186" s="3" t="s">
        <v>338</v>
      </c>
      <c r="L186" s="1">
        <v>0</v>
      </c>
      <c r="M186" s="1" t="s">
        <v>18</v>
      </c>
    </row>
    <row r="187" spans="1:13" ht="72">
      <c r="A187" s="1" t="str">
        <f t="shared" si="8"/>
        <v>2023-01-05</v>
      </c>
      <c r="B187" s="1" t="str">
        <f>"1500"</f>
        <v>1500</v>
      </c>
      <c r="C187" s="2" t="s">
        <v>48</v>
      </c>
      <c r="D187" s="2" t="s">
        <v>340</v>
      </c>
      <c r="E187" s="1" t="str">
        <f>"02"</f>
        <v>02</v>
      </c>
      <c r="F187" s="1">
        <v>7</v>
      </c>
      <c r="G187" s="1" t="s">
        <v>23</v>
      </c>
      <c r="I187" s="1" t="s">
        <v>17</v>
      </c>
      <c r="J187" s="4"/>
      <c r="K187" s="3" t="s">
        <v>339</v>
      </c>
      <c r="L187" s="1">
        <v>2014</v>
      </c>
      <c r="M187" s="1" t="s">
        <v>18</v>
      </c>
    </row>
    <row r="188" spans="1:13" ht="57.75">
      <c r="A188" s="1" t="str">
        <f t="shared" si="8"/>
        <v>2023-01-05</v>
      </c>
      <c r="B188" s="1" t="str">
        <f>"1525"</f>
        <v>1525</v>
      </c>
      <c r="C188" s="2" t="s">
        <v>341</v>
      </c>
      <c r="D188" s="2" t="s">
        <v>341</v>
      </c>
      <c r="E188" s="1" t="str">
        <f>"01"</f>
        <v>01</v>
      </c>
      <c r="F188" s="1">
        <v>4</v>
      </c>
      <c r="G188" s="1" t="s">
        <v>23</v>
      </c>
      <c r="I188" s="1" t="s">
        <v>17</v>
      </c>
      <c r="J188" s="4"/>
      <c r="K188" s="3" t="s">
        <v>342</v>
      </c>
      <c r="L188" s="1">
        <v>0</v>
      </c>
      <c r="M188" s="1" t="s">
        <v>88</v>
      </c>
    </row>
    <row r="189" spans="1:13" ht="57.75">
      <c r="A189" s="1" t="str">
        <f t="shared" si="8"/>
        <v>2023-01-05</v>
      </c>
      <c r="B189" s="1" t="str">
        <f>"1540"</f>
        <v>1540</v>
      </c>
      <c r="C189" s="2" t="s">
        <v>38</v>
      </c>
      <c r="D189" s="2" t="s">
        <v>344</v>
      </c>
      <c r="E189" s="1" t="str">
        <f>"01"</f>
        <v>01</v>
      </c>
      <c r="F189" s="1">
        <v>37</v>
      </c>
      <c r="G189" s="1" t="s">
        <v>23</v>
      </c>
      <c r="I189" s="1" t="s">
        <v>17</v>
      </c>
      <c r="J189" s="4"/>
      <c r="K189" s="3" t="s">
        <v>343</v>
      </c>
      <c r="L189" s="1">
        <v>2020</v>
      </c>
      <c r="M189" s="1" t="s">
        <v>28</v>
      </c>
    </row>
    <row r="190" spans="1:13" ht="57.75">
      <c r="A190" s="1" t="str">
        <f t="shared" si="8"/>
        <v>2023-01-05</v>
      </c>
      <c r="B190" s="1" t="str">
        <f>"1555"</f>
        <v>1555</v>
      </c>
      <c r="C190" s="2" t="s">
        <v>279</v>
      </c>
      <c r="D190" s="2" t="s">
        <v>346</v>
      </c>
      <c r="E190" s="1" t="str">
        <f>"01"</f>
        <v>01</v>
      </c>
      <c r="F190" s="1">
        <v>4</v>
      </c>
      <c r="G190" s="1" t="s">
        <v>23</v>
      </c>
      <c r="I190" s="1" t="s">
        <v>17</v>
      </c>
      <c r="J190" s="4"/>
      <c r="K190" s="3" t="s">
        <v>345</v>
      </c>
      <c r="L190" s="1">
        <v>2021</v>
      </c>
      <c r="M190" s="1" t="s">
        <v>140</v>
      </c>
    </row>
    <row r="191" spans="1:14" ht="72">
      <c r="A191" s="1" t="str">
        <f t="shared" si="8"/>
        <v>2023-01-05</v>
      </c>
      <c r="B191" s="1" t="str">
        <f>"1600"</f>
        <v>1600</v>
      </c>
      <c r="C191" s="2" t="s">
        <v>141</v>
      </c>
      <c r="D191" s="2" t="s">
        <v>348</v>
      </c>
      <c r="E191" s="1" t="str">
        <f>"01"</f>
        <v>01</v>
      </c>
      <c r="F191" s="1">
        <v>3</v>
      </c>
      <c r="G191" s="1" t="s">
        <v>23</v>
      </c>
      <c r="I191" s="1" t="s">
        <v>17</v>
      </c>
      <c r="J191" s="4"/>
      <c r="K191" s="3" t="s">
        <v>347</v>
      </c>
      <c r="L191" s="1">
        <v>2019</v>
      </c>
      <c r="M191" s="1" t="s">
        <v>18</v>
      </c>
      <c r="N191" s="1" t="s">
        <v>22</v>
      </c>
    </row>
    <row r="192" spans="1:14" ht="43.5">
      <c r="A192" s="1" t="str">
        <f t="shared" si="8"/>
        <v>2023-01-05</v>
      </c>
      <c r="B192" s="1" t="str">
        <f>"1630"</f>
        <v>1630</v>
      </c>
      <c r="C192" s="2" t="s">
        <v>44</v>
      </c>
      <c r="D192" s="2" t="s">
        <v>487</v>
      </c>
      <c r="E192" s="1" t="str">
        <f>"02"</f>
        <v>02</v>
      </c>
      <c r="F192" s="1">
        <v>25</v>
      </c>
      <c r="G192" s="1" t="s">
        <v>14</v>
      </c>
      <c r="I192" s="1" t="s">
        <v>17</v>
      </c>
      <c r="J192" s="4"/>
      <c r="K192" s="3" t="s">
        <v>349</v>
      </c>
      <c r="L192" s="1">
        <v>1987</v>
      </c>
      <c r="M192" s="1" t="s">
        <v>47</v>
      </c>
      <c r="N192" s="1" t="s">
        <v>22</v>
      </c>
    </row>
    <row r="193" spans="1:13" ht="72">
      <c r="A193" s="1" t="str">
        <f t="shared" si="8"/>
        <v>2023-01-05</v>
      </c>
      <c r="B193" s="1" t="str">
        <f>"1700"</f>
        <v>1700</v>
      </c>
      <c r="C193" s="2" t="s">
        <v>145</v>
      </c>
      <c r="D193" s="2" t="s">
        <v>351</v>
      </c>
      <c r="E193" s="1" t="str">
        <f>"2018"</f>
        <v>2018</v>
      </c>
      <c r="F193" s="1">
        <v>21</v>
      </c>
      <c r="G193" s="1" t="s">
        <v>14</v>
      </c>
      <c r="I193" s="1" t="s">
        <v>17</v>
      </c>
      <c r="J193" s="4"/>
      <c r="K193" s="3" t="s">
        <v>350</v>
      </c>
      <c r="L193" s="1">
        <v>2018</v>
      </c>
      <c r="M193" s="1" t="s">
        <v>18</v>
      </c>
    </row>
    <row r="194" spans="1:13" ht="72">
      <c r="A194" s="1" t="str">
        <f t="shared" si="8"/>
        <v>2023-01-05</v>
      </c>
      <c r="B194" s="1" t="str">
        <f>"1715"</f>
        <v>1715</v>
      </c>
      <c r="C194" s="2" t="s">
        <v>212</v>
      </c>
      <c r="D194" s="2" t="s">
        <v>353</v>
      </c>
      <c r="E194" s="1" t="str">
        <f>"2019"</f>
        <v>2019</v>
      </c>
      <c r="F194" s="1">
        <v>2</v>
      </c>
      <c r="G194" s="1" t="s">
        <v>14</v>
      </c>
      <c r="I194" s="1" t="s">
        <v>17</v>
      </c>
      <c r="J194" s="4"/>
      <c r="K194" s="3" t="s">
        <v>352</v>
      </c>
      <c r="L194" s="1">
        <v>2019</v>
      </c>
      <c r="M194" s="1" t="s">
        <v>18</v>
      </c>
    </row>
    <row r="195" spans="1:13" ht="72">
      <c r="A195" s="1" t="str">
        <f t="shared" si="8"/>
        <v>2023-01-05</v>
      </c>
      <c r="B195" s="1" t="str">
        <f>"1730"</f>
        <v>1730</v>
      </c>
      <c r="C195" s="2" t="s">
        <v>354</v>
      </c>
      <c r="E195" s="1" t="str">
        <f>"2021"</f>
        <v>2021</v>
      </c>
      <c r="F195" s="1">
        <v>87</v>
      </c>
      <c r="G195" s="1" t="s">
        <v>57</v>
      </c>
      <c r="J195" s="4"/>
      <c r="K195" s="3" t="s">
        <v>355</v>
      </c>
      <c r="L195" s="1">
        <v>2021</v>
      </c>
      <c r="M195" s="1" t="s">
        <v>356</v>
      </c>
    </row>
    <row r="196" spans="1:13" ht="72">
      <c r="A196" s="1" t="str">
        <f t="shared" si="8"/>
        <v>2023-01-05</v>
      </c>
      <c r="B196" s="1" t="str">
        <f>"1800"</f>
        <v>1800</v>
      </c>
      <c r="C196" s="2" t="s">
        <v>150</v>
      </c>
      <c r="D196" s="2" t="s">
        <v>357</v>
      </c>
      <c r="E196" s="1" t="str">
        <f>"2022"</f>
        <v>2022</v>
      </c>
      <c r="F196" s="1">
        <v>3</v>
      </c>
      <c r="G196" s="1" t="s">
        <v>14</v>
      </c>
      <c r="I196" s="1" t="s">
        <v>17</v>
      </c>
      <c r="J196" s="4"/>
      <c r="K196" s="3" t="s">
        <v>153</v>
      </c>
      <c r="L196" s="1">
        <v>2022</v>
      </c>
      <c r="M196" s="1" t="s">
        <v>18</v>
      </c>
    </row>
    <row r="197" spans="1:13" ht="43.5">
      <c r="A197" s="1" t="str">
        <f t="shared" si="8"/>
        <v>2023-01-05</v>
      </c>
      <c r="B197" s="1" t="str">
        <f>"1830"</f>
        <v>1830</v>
      </c>
      <c r="C197" s="2" t="s">
        <v>218</v>
      </c>
      <c r="D197" s="2" t="s">
        <v>359</v>
      </c>
      <c r="E197" s="1" t="str">
        <f>"01"</f>
        <v>01</v>
      </c>
      <c r="F197" s="1">
        <v>3</v>
      </c>
      <c r="G197" s="1" t="s">
        <v>23</v>
      </c>
      <c r="I197" s="1" t="s">
        <v>17</v>
      </c>
      <c r="J197" s="4"/>
      <c r="K197" s="3" t="s">
        <v>358</v>
      </c>
      <c r="L197" s="1">
        <v>2019</v>
      </c>
      <c r="M197" s="1" t="s">
        <v>18</v>
      </c>
    </row>
    <row r="198" spans="1:14" ht="72">
      <c r="A198" s="7" t="str">
        <f t="shared" si="8"/>
        <v>2023-01-05</v>
      </c>
      <c r="B198" s="7" t="str">
        <f>"1840"</f>
        <v>1840</v>
      </c>
      <c r="C198" s="8" t="s">
        <v>158</v>
      </c>
      <c r="D198" s="8" t="s">
        <v>488</v>
      </c>
      <c r="E198" s="7" t="str">
        <f>"01"</f>
        <v>01</v>
      </c>
      <c r="F198" s="7">
        <v>6</v>
      </c>
      <c r="G198" s="7" t="s">
        <v>23</v>
      </c>
      <c r="H198" s="7"/>
      <c r="I198" s="7" t="s">
        <v>17</v>
      </c>
      <c r="J198" s="5" t="s">
        <v>500</v>
      </c>
      <c r="K198" s="6" t="s">
        <v>360</v>
      </c>
      <c r="L198" s="7">
        <v>2015</v>
      </c>
      <c r="M198" s="7" t="s">
        <v>95</v>
      </c>
      <c r="N198" s="7" t="s">
        <v>22</v>
      </c>
    </row>
    <row r="199" spans="1:14" ht="87">
      <c r="A199" s="7" t="str">
        <f t="shared" si="8"/>
        <v>2023-01-05</v>
      </c>
      <c r="B199" s="7" t="str">
        <f>"1930"</f>
        <v>1930</v>
      </c>
      <c r="C199" s="8" t="s">
        <v>361</v>
      </c>
      <c r="D199" s="8" t="s">
        <v>363</v>
      </c>
      <c r="E199" s="7" t="str">
        <f>"04"</f>
        <v>04</v>
      </c>
      <c r="F199" s="7">
        <v>12</v>
      </c>
      <c r="G199" s="7" t="s">
        <v>23</v>
      </c>
      <c r="H199" s="7"/>
      <c r="I199" s="7" t="s">
        <v>17</v>
      </c>
      <c r="J199" s="5" t="s">
        <v>510</v>
      </c>
      <c r="K199" s="6" t="s">
        <v>362</v>
      </c>
      <c r="L199" s="7">
        <v>2020</v>
      </c>
      <c r="M199" s="7" t="s">
        <v>18</v>
      </c>
      <c r="N199" s="7"/>
    </row>
    <row r="200" spans="1:14" ht="57.75">
      <c r="A200" s="7" t="str">
        <f t="shared" si="8"/>
        <v>2023-01-05</v>
      </c>
      <c r="B200" s="7" t="str">
        <f>"2000"</f>
        <v>2000</v>
      </c>
      <c r="C200" s="8" t="s">
        <v>364</v>
      </c>
      <c r="D200" s="8" t="s">
        <v>366</v>
      </c>
      <c r="E200" s="7" t="str">
        <f>"02"</f>
        <v>02</v>
      </c>
      <c r="F200" s="7">
        <v>4</v>
      </c>
      <c r="G200" s="7"/>
      <c r="H200" s="7"/>
      <c r="I200" s="7"/>
      <c r="J200" s="5" t="s">
        <v>511</v>
      </c>
      <c r="K200" s="6" t="s">
        <v>365</v>
      </c>
      <c r="L200" s="7">
        <v>2022</v>
      </c>
      <c r="M200" s="7" t="s">
        <v>18</v>
      </c>
      <c r="N200" s="7"/>
    </row>
    <row r="201" spans="1:14" ht="43.5">
      <c r="A201" s="7" t="str">
        <f t="shared" si="8"/>
        <v>2023-01-05</v>
      </c>
      <c r="B201" s="7" t="str">
        <f>"2030"</f>
        <v>2030</v>
      </c>
      <c r="C201" s="8" t="s">
        <v>367</v>
      </c>
      <c r="D201" s="8"/>
      <c r="E201" s="7" t="str">
        <f>"01"</f>
        <v>01</v>
      </c>
      <c r="F201" s="7">
        <v>1</v>
      </c>
      <c r="G201" s="7"/>
      <c r="H201" s="7"/>
      <c r="I201" s="7"/>
      <c r="J201" s="5" t="s">
        <v>521</v>
      </c>
      <c r="K201" s="6" t="s">
        <v>525</v>
      </c>
      <c r="L201" s="7">
        <v>2022</v>
      </c>
      <c r="M201" s="7" t="s">
        <v>18</v>
      </c>
      <c r="N201" s="7"/>
    </row>
    <row r="202" spans="1:14" ht="43.5">
      <c r="A202" s="7" t="str">
        <f t="shared" si="8"/>
        <v>2023-01-05</v>
      </c>
      <c r="B202" s="7" t="str">
        <f>"2105"</f>
        <v>2105</v>
      </c>
      <c r="C202" s="8" t="s">
        <v>367</v>
      </c>
      <c r="D202" s="8"/>
      <c r="E202" s="7" t="str">
        <f>"01"</f>
        <v>01</v>
      </c>
      <c r="F202" s="7">
        <v>2</v>
      </c>
      <c r="G202" s="7"/>
      <c r="H202" s="7"/>
      <c r="I202" s="7"/>
      <c r="J202" s="5" t="s">
        <v>521</v>
      </c>
      <c r="K202" s="6" t="s">
        <v>526</v>
      </c>
      <c r="L202" s="7">
        <v>2022</v>
      </c>
      <c r="M202" s="7" t="s">
        <v>18</v>
      </c>
      <c r="N202" s="7"/>
    </row>
    <row r="203" spans="1:14" ht="43.5">
      <c r="A203" s="7" t="str">
        <f t="shared" si="8"/>
        <v>2023-01-05</v>
      </c>
      <c r="B203" s="7" t="str">
        <f>"2140"</f>
        <v>2140</v>
      </c>
      <c r="C203" s="8" t="s">
        <v>489</v>
      </c>
      <c r="D203" s="8" t="s">
        <v>490</v>
      </c>
      <c r="E203" s="7" t="str">
        <f>" "</f>
        <v> </v>
      </c>
      <c r="F203" s="7">
        <v>0</v>
      </c>
      <c r="G203" s="7"/>
      <c r="H203" s="7"/>
      <c r="I203" s="7"/>
      <c r="J203" s="5" t="s">
        <v>512</v>
      </c>
      <c r="K203" s="6" t="s">
        <v>524</v>
      </c>
      <c r="L203" s="7">
        <v>2021</v>
      </c>
      <c r="M203" s="7" t="s">
        <v>18</v>
      </c>
      <c r="N203" s="7"/>
    </row>
    <row r="204" spans="1:14" ht="87">
      <c r="A204" s="7" t="str">
        <f t="shared" si="8"/>
        <v>2023-01-05</v>
      </c>
      <c r="B204" s="7" t="str">
        <f>"2150"</f>
        <v>2150</v>
      </c>
      <c r="C204" s="8" t="s">
        <v>368</v>
      </c>
      <c r="D204" s="8" t="s">
        <v>88</v>
      </c>
      <c r="E204" s="7" t="str">
        <f>" "</f>
        <v> </v>
      </c>
      <c r="F204" s="7">
        <v>0</v>
      </c>
      <c r="G204" s="7" t="s">
        <v>97</v>
      </c>
      <c r="H204" s="7" t="s">
        <v>15</v>
      </c>
      <c r="I204" s="7" t="s">
        <v>17</v>
      </c>
      <c r="J204" s="5" t="s">
        <v>513</v>
      </c>
      <c r="K204" s="6" t="s">
        <v>369</v>
      </c>
      <c r="L204" s="7">
        <v>1998</v>
      </c>
      <c r="M204" s="7" t="s">
        <v>18</v>
      </c>
      <c r="N204" s="7"/>
    </row>
    <row r="205" spans="1:13" ht="57.75">
      <c r="A205" s="1" t="str">
        <f t="shared" si="8"/>
        <v>2023-01-05</v>
      </c>
      <c r="B205" s="1" t="str">
        <f>"2320"</f>
        <v>2320</v>
      </c>
      <c r="C205" s="2" t="s">
        <v>370</v>
      </c>
      <c r="E205" s="1" t="str">
        <f>"00"</f>
        <v>00</v>
      </c>
      <c r="F205" s="1">
        <v>0</v>
      </c>
      <c r="G205" s="1" t="s">
        <v>97</v>
      </c>
      <c r="H205" s="1" t="s">
        <v>70</v>
      </c>
      <c r="I205" s="1" t="s">
        <v>17</v>
      </c>
      <c r="J205" s="4"/>
      <c r="K205" s="3" t="s">
        <v>371</v>
      </c>
      <c r="L205" s="1">
        <v>2018</v>
      </c>
      <c r="M205" s="1" t="s">
        <v>28</v>
      </c>
    </row>
    <row r="206" spans="1:14" ht="87">
      <c r="A206" s="1" t="str">
        <f t="shared" si="8"/>
        <v>2023-01-05</v>
      </c>
      <c r="B206" s="1" t="str">
        <f>"2335"</f>
        <v>2335</v>
      </c>
      <c r="C206" s="2" t="s">
        <v>372</v>
      </c>
      <c r="E206" s="1" t="str">
        <f>"01"</f>
        <v>01</v>
      </c>
      <c r="F206" s="1">
        <v>0</v>
      </c>
      <c r="G206" s="1" t="s">
        <v>14</v>
      </c>
      <c r="I206" s="1" t="s">
        <v>17</v>
      </c>
      <c r="J206" s="4"/>
      <c r="K206" s="3" t="s">
        <v>373</v>
      </c>
      <c r="L206" s="1">
        <v>2018</v>
      </c>
      <c r="M206" s="1" t="s">
        <v>18</v>
      </c>
      <c r="N206" s="1" t="s">
        <v>22</v>
      </c>
    </row>
    <row r="207" spans="1:13" ht="72">
      <c r="A207" s="1" t="str">
        <f t="shared" si="8"/>
        <v>2023-01-05</v>
      </c>
      <c r="B207" s="1" t="str">
        <f>"2405"</f>
        <v>2405</v>
      </c>
      <c r="C207" s="2" t="s">
        <v>13</v>
      </c>
      <c r="E207" s="1" t="str">
        <f aca="true" t="shared" si="9" ref="E207:E214">"02"</f>
        <v>02</v>
      </c>
      <c r="F207" s="1">
        <v>5</v>
      </c>
      <c r="G207" s="1" t="s">
        <v>14</v>
      </c>
      <c r="H207" s="1" t="s">
        <v>15</v>
      </c>
      <c r="I207" s="1" t="s">
        <v>17</v>
      </c>
      <c r="J207" s="4"/>
      <c r="K207" s="3" t="s">
        <v>16</v>
      </c>
      <c r="L207" s="1">
        <v>2011</v>
      </c>
      <c r="M207" s="1" t="s">
        <v>18</v>
      </c>
    </row>
    <row r="208" spans="1:13" ht="72">
      <c r="A208" s="1" t="str">
        <f t="shared" si="8"/>
        <v>2023-01-05</v>
      </c>
      <c r="B208" s="1" t="str">
        <f>"2505"</f>
        <v>2505</v>
      </c>
      <c r="C208" s="2" t="s">
        <v>13</v>
      </c>
      <c r="E208" s="1" t="str">
        <f t="shared" si="9"/>
        <v>02</v>
      </c>
      <c r="F208" s="1">
        <v>5</v>
      </c>
      <c r="G208" s="1" t="s">
        <v>14</v>
      </c>
      <c r="H208" s="1" t="s">
        <v>15</v>
      </c>
      <c r="I208" s="1" t="s">
        <v>17</v>
      </c>
      <c r="J208" s="4"/>
      <c r="K208" s="3" t="s">
        <v>16</v>
      </c>
      <c r="L208" s="1">
        <v>2011</v>
      </c>
      <c r="M208" s="1" t="s">
        <v>18</v>
      </c>
    </row>
    <row r="209" spans="1:13" ht="72">
      <c r="A209" s="1" t="str">
        <f t="shared" si="8"/>
        <v>2023-01-05</v>
      </c>
      <c r="B209" s="1" t="str">
        <f>"2605"</f>
        <v>2605</v>
      </c>
      <c r="C209" s="2" t="s">
        <v>13</v>
      </c>
      <c r="E209" s="1" t="str">
        <f t="shared" si="9"/>
        <v>02</v>
      </c>
      <c r="F209" s="1">
        <v>5</v>
      </c>
      <c r="G209" s="1" t="s">
        <v>14</v>
      </c>
      <c r="H209" s="1" t="s">
        <v>15</v>
      </c>
      <c r="I209" s="1" t="s">
        <v>17</v>
      </c>
      <c r="J209" s="4"/>
      <c r="K209" s="3" t="s">
        <v>16</v>
      </c>
      <c r="L209" s="1">
        <v>2011</v>
      </c>
      <c r="M209" s="1" t="s">
        <v>18</v>
      </c>
    </row>
    <row r="210" spans="1:13" ht="72">
      <c r="A210" s="1" t="str">
        <f t="shared" si="8"/>
        <v>2023-01-05</v>
      </c>
      <c r="B210" s="1" t="str">
        <f>"2700"</f>
        <v>2700</v>
      </c>
      <c r="C210" s="2" t="s">
        <v>13</v>
      </c>
      <c r="E210" s="1" t="str">
        <f t="shared" si="9"/>
        <v>02</v>
      </c>
      <c r="F210" s="1">
        <v>5</v>
      </c>
      <c r="G210" s="1" t="s">
        <v>14</v>
      </c>
      <c r="H210" s="1" t="s">
        <v>15</v>
      </c>
      <c r="I210" s="1" t="s">
        <v>17</v>
      </c>
      <c r="J210" s="4"/>
      <c r="K210" s="3" t="s">
        <v>16</v>
      </c>
      <c r="L210" s="1">
        <v>2011</v>
      </c>
      <c r="M210" s="1" t="s">
        <v>18</v>
      </c>
    </row>
    <row r="211" spans="1:13" ht="72">
      <c r="A211" s="1" t="str">
        <f t="shared" si="8"/>
        <v>2023-01-05</v>
      </c>
      <c r="B211" s="1" t="str">
        <f>"2800"</f>
        <v>2800</v>
      </c>
      <c r="C211" s="2" t="s">
        <v>13</v>
      </c>
      <c r="E211" s="1" t="str">
        <f t="shared" si="9"/>
        <v>02</v>
      </c>
      <c r="F211" s="1">
        <v>5</v>
      </c>
      <c r="G211" s="1" t="s">
        <v>14</v>
      </c>
      <c r="H211" s="1" t="s">
        <v>15</v>
      </c>
      <c r="I211" s="1" t="s">
        <v>17</v>
      </c>
      <c r="J211" s="4"/>
      <c r="K211" s="3" t="s">
        <v>16</v>
      </c>
      <c r="L211" s="1">
        <v>2011</v>
      </c>
      <c r="M211" s="1" t="s">
        <v>18</v>
      </c>
    </row>
    <row r="212" spans="1:13" ht="72">
      <c r="A212" s="1" t="str">
        <f aca="true" t="shared" si="10" ref="A212:A255">"2023-01-06"</f>
        <v>2023-01-06</v>
      </c>
      <c r="B212" s="1" t="str">
        <f>"0500"</f>
        <v>0500</v>
      </c>
      <c r="C212" s="2" t="s">
        <v>13</v>
      </c>
      <c r="E212" s="1" t="str">
        <f t="shared" si="9"/>
        <v>02</v>
      </c>
      <c r="F212" s="1">
        <v>5</v>
      </c>
      <c r="G212" s="1" t="s">
        <v>14</v>
      </c>
      <c r="H212" s="1" t="s">
        <v>15</v>
      </c>
      <c r="I212" s="1" t="s">
        <v>17</v>
      </c>
      <c r="J212" s="4"/>
      <c r="K212" s="3" t="s">
        <v>16</v>
      </c>
      <c r="L212" s="1">
        <v>2011</v>
      </c>
      <c r="M212" s="1" t="s">
        <v>18</v>
      </c>
    </row>
    <row r="213" spans="1:13" ht="28.5">
      <c r="A213" s="1" t="str">
        <f t="shared" si="10"/>
        <v>2023-01-06</v>
      </c>
      <c r="B213" s="1" t="str">
        <f>"0600"</f>
        <v>0600</v>
      </c>
      <c r="C213" s="2" t="s">
        <v>19</v>
      </c>
      <c r="D213" s="2" t="s">
        <v>374</v>
      </c>
      <c r="E213" s="1" t="str">
        <f t="shared" si="9"/>
        <v>02</v>
      </c>
      <c r="F213" s="1">
        <v>1</v>
      </c>
      <c r="G213" s="1" t="s">
        <v>23</v>
      </c>
      <c r="I213" s="1" t="s">
        <v>17</v>
      </c>
      <c r="J213" s="4"/>
      <c r="K213" s="3" t="s">
        <v>20</v>
      </c>
      <c r="L213" s="1">
        <v>2019</v>
      </c>
      <c r="M213" s="1" t="s">
        <v>18</v>
      </c>
    </row>
    <row r="214" spans="1:13" ht="28.5">
      <c r="A214" s="1" t="str">
        <f t="shared" si="10"/>
        <v>2023-01-06</v>
      </c>
      <c r="B214" s="1" t="str">
        <f>"0625"</f>
        <v>0625</v>
      </c>
      <c r="C214" s="2" t="s">
        <v>19</v>
      </c>
      <c r="D214" s="2" t="s">
        <v>375</v>
      </c>
      <c r="E214" s="1" t="str">
        <f t="shared" si="9"/>
        <v>02</v>
      </c>
      <c r="F214" s="1">
        <v>2</v>
      </c>
      <c r="G214" s="1" t="s">
        <v>23</v>
      </c>
      <c r="I214" s="1" t="s">
        <v>17</v>
      </c>
      <c r="J214" s="4"/>
      <c r="K214" s="3" t="s">
        <v>20</v>
      </c>
      <c r="L214" s="1">
        <v>2019</v>
      </c>
      <c r="M214" s="1" t="s">
        <v>18</v>
      </c>
    </row>
    <row r="215" spans="1:13" ht="57.75">
      <c r="A215" s="1" t="str">
        <f t="shared" si="10"/>
        <v>2023-01-06</v>
      </c>
      <c r="B215" s="1" t="str">
        <f>"0650"</f>
        <v>0650</v>
      </c>
      <c r="C215" s="2" t="s">
        <v>25</v>
      </c>
      <c r="D215" s="2" t="s">
        <v>377</v>
      </c>
      <c r="E215" s="1" t="str">
        <f>"01"</f>
        <v>01</v>
      </c>
      <c r="F215" s="1">
        <v>8</v>
      </c>
      <c r="G215" s="1" t="s">
        <v>23</v>
      </c>
      <c r="H215" s="1" t="s">
        <v>35</v>
      </c>
      <c r="I215" s="1" t="s">
        <v>17</v>
      </c>
      <c r="J215" s="4"/>
      <c r="K215" s="3" t="s">
        <v>376</v>
      </c>
      <c r="L215" s="1">
        <v>2018</v>
      </c>
      <c r="M215" s="1" t="s">
        <v>28</v>
      </c>
    </row>
    <row r="216" spans="1:13" ht="57.75">
      <c r="A216" s="1" t="str">
        <f t="shared" si="10"/>
        <v>2023-01-06</v>
      </c>
      <c r="B216" s="1" t="str">
        <f>"0715"</f>
        <v>0715</v>
      </c>
      <c r="C216" s="2" t="s">
        <v>313</v>
      </c>
      <c r="D216" s="2" t="s">
        <v>379</v>
      </c>
      <c r="E216" s="1" t="str">
        <f>"01"</f>
        <v>01</v>
      </c>
      <c r="F216" s="1">
        <v>2</v>
      </c>
      <c r="G216" s="1" t="s">
        <v>23</v>
      </c>
      <c r="I216" s="1" t="s">
        <v>17</v>
      </c>
      <c r="J216" s="4"/>
      <c r="K216" s="3" t="s">
        <v>378</v>
      </c>
      <c r="L216" s="1">
        <v>2016</v>
      </c>
      <c r="M216" s="1" t="s">
        <v>18</v>
      </c>
    </row>
    <row r="217" spans="1:13" ht="43.5">
      <c r="A217" s="1" t="str">
        <f t="shared" si="10"/>
        <v>2023-01-06</v>
      </c>
      <c r="B217" s="1" t="str">
        <f>"0730"</f>
        <v>0730</v>
      </c>
      <c r="C217" s="2" t="s">
        <v>32</v>
      </c>
      <c r="E217" s="1" t="str">
        <f>"02"</f>
        <v>02</v>
      </c>
      <c r="F217" s="1">
        <v>8</v>
      </c>
      <c r="G217" s="1" t="s">
        <v>23</v>
      </c>
      <c r="I217" s="1" t="s">
        <v>17</v>
      </c>
      <c r="J217" s="4"/>
      <c r="K217" s="3" t="s">
        <v>33</v>
      </c>
      <c r="L217" s="1">
        <v>2011</v>
      </c>
      <c r="M217" s="1" t="s">
        <v>18</v>
      </c>
    </row>
    <row r="218" spans="1:13" ht="72">
      <c r="A218" s="1" t="str">
        <f t="shared" si="10"/>
        <v>2023-01-06</v>
      </c>
      <c r="B218" s="1" t="str">
        <f>"0755"</f>
        <v>0755</v>
      </c>
      <c r="C218" s="2" t="s">
        <v>34</v>
      </c>
      <c r="D218" s="2" t="s">
        <v>381</v>
      </c>
      <c r="E218" s="1" t="str">
        <f>"02"</f>
        <v>02</v>
      </c>
      <c r="F218" s="1">
        <v>16</v>
      </c>
      <c r="G218" s="1" t="s">
        <v>23</v>
      </c>
      <c r="I218" s="1" t="s">
        <v>17</v>
      </c>
      <c r="J218" s="4"/>
      <c r="K218" s="3" t="s">
        <v>380</v>
      </c>
      <c r="L218" s="1">
        <v>2020</v>
      </c>
      <c r="M218" s="1" t="s">
        <v>28</v>
      </c>
    </row>
    <row r="219" spans="1:13" ht="72">
      <c r="A219" s="1" t="str">
        <f t="shared" si="10"/>
        <v>2023-01-06</v>
      </c>
      <c r="B219" s="1" t="str">
        <f>"0805"</f>
        <v>0805</v>
      </c>
      <c r="C219" s="2" t="s">
        <v>38</v>
      </c>
      <c r="D219" s="2" t="s">
        <v>383</v>
      </c>
      <c r="E219" s="1" t="str">
        <f>"01"</f>
        <v>01</v>
      </c>
      <c r="F219" s="1">
        <v>24</v>
      </c>
      <c r="G219" s="1" t="s">
        <v>23</v>
      </c>
      <c r="I219" s="1" t="s">
        <v>17</v>
      </c>
      <c r="J219" s="4"/>
      <c r="K219" s="3" t="s">
        <v>382</v>
      </c>
      <c r="L219" s="1">
        <v>2020</v>
      </c>
      <c r="M219" s="1" t="s">
        <v>28</v>
      </c>
    </row>
    <row r="220" spans="1:13" ht="72">
      <c r="A220" s="1" t="str">
        <f t="shared" si="10"/>
        <v>2023-01-06</v>
      </c>
      <c r="B220" s="1" t="str">
        <f>"0815"</f>
        <v>0815</v>
      </c>
      <c r="C220" s="2" t="s">
        <v>384</v>
      </c>
      <c r="D220" s="2" t="s">
        <v>386</v>
      </c>
      <c r="E220" s="1" t="str">
        <f>"01"</f>
        <v>01</v>
      </c>
      <c r="F220" s="1">
        <v>6</v>
      </c>
      <c r="G220" s="1" t="s">
        <v>23</v>
      </c>
      <c r="I220" s="1" t="s">
        <v>17</v>
      </c>
      <c r="J220" s="4"/>
      <c r="K220" s="3" t="s">
        <v>385</v>
      </c>
      <c r="L220" s="1">
        <v>2020</v>
      </c>
      <c r="M220" s="1" t="s">
        <v>43</v>
      </c>
    </row>
    <row r="221" spans="1:14" ht="43.5">
      <c r="A221" s="1" t="str">
        <f t="shared" si="10"/>
        <v>2023-01-06</v>
      </c>
      <c r="B221" s="1" t="str">
        <f>"0820"</f>
        <v>0820</v>
      </c>
      <c r="C221" s="2" t="s">
        <v>44</v>
      </c>
      <c r="D221" s="2" t="s">
        <v>491</v>
      </c>
      <c r="E221" s="1" t="str">
        <f>"02"</f>
        <v>02</v>
      </c>
      <c r="F221" s="1">
        <v>21</v>
      </c>
      <c r="G221" s="1" t="s">
        <v>14</v>
      </c>
      <c r="I221" s="1" t="s">
        <v>17</v>
      </c>
      <c r="J221" s="4"/>
      <c r="K221" s="3" t="s">
        <v>387</v>
      </c>
      <c r="L221" s="1">
        <v>1987</v>
      </c>
      <c r="M221" s="1" t="s">
        <v>47</v>
      </c>
      <c r="N221" s="1" t="s">
        <v>22</v>
      </c>
    </row>
    <row r="222" spans="1:13" ht="57.75">
      <c r="A222" s="1" t="str">
        <f t="shared" si="10"/>
        <v>2023-01-06</v>
      </c>
      <c r="B222" s="1" t="str">
        <f>"0845"</f>
        <v>0845</v>
      </c>
      <c r="C222" s="2" t="s">
        <v>48</v>
      </c>
      <c r="D222" s="2" t="s">
        <v>389</v>
      </c>
      <c r="E222" s="1" t="str">
        <f>"02"</f>
        <v>02</v>
      </c>
      <c r="F222" s="1">
        <v>3</v>
      </c>
      <c r="G222" s="1" t="s">
        <v>14</v>
      </c>
      <c r="H222" s="1" t="s">
        <v>336</v>
      </c>
      <c r="I222" s="1" t="s">
        <v>17</v>
      </c>
      <c r="J222" s="4"/>
      <c r="K222" s="3" t="s">
        <v>388</v>
      </c>
      <c r="L222" s="1">
        <v>2014</v>
      </c>
      <c r="M222" s="1" t="s">
        <v>18</v>
      </c>
    </row>
    <row r="223" spans="1:13" ht="57.75">
      <c r="A223" s="1" t="str">
        <f t="shared" si="10"/>
        <v>2023-01-06</v>
      </c>
      <c r="B223" s="1" t="str">
        <f>"0910"</f>
        <v>0910</v>
      </c>
      <c r="C223" s="2" t="s">
        <v>48</v>
      </c>
      <c r="D223" s="2" t="s">
        <v>132</v>
      </c>
      <c r="E223" s="1" t="str">
        <f>"02"</f>
        <v>02</v>
      </c>
      <c r="F223" s="1">
        <v>4</v>
      </c>
      <c r="G223" s="1" t="s">
        <v>23</v>
      </c>
      <c r="I223" s="1" t="s">
        <v>17</v>
      </c>
      <c r="J223" s="4"/>
      <c r="K223" s="3" t="s">
        <v>131</v>
      </c>
      <c r="L223" s="1">
        <v>2014</v>
      </c>
      <c r="M223" s="1" t="s">
        <v>18</v>
      </c>
    </row>
    <row r="224" spans="1:13" ht="72">
      <c r="A224" s="1" t="str">
        <f t="shared" si="10"/>
        <v>2023-01-06</v>
      </c>
      <c r="B224" s="1" t="str">
        <f>"0935"</f>
        <v>0935</v>
      </c>
      <c r="C224" s="2" t="s">
        <v>53</v>
      </c>
      <c r="D224" s="2" t="s">
        <v>391</v>
      </c>
      <c r="E224" s="1" t="str">
        <f>"03"</f>
        <v>03</v>
      </c>
      <c r="F224" s="1">
        <v>13</v>
      </c>
      <c r="G224" s="1" t="s">
        <v>23</v>
      </c>
      <c r="I224" s="1" t="s">
        <v>17</v>
      </c>
      <c r="J224" s="4"/>
      <c r="K224" s="3" t="s">
        <v>390</v>
      </c>
      <c r="L224" s="1">
        <v>2019</v>
      </c>
      <c r="M224" s="1" t="s">
        <v>28</v>
      </c>
    </row>
    <row r="225" spans="1:14" ht="72">
      <c r="A225" s="1" t="str">
        <f t="shared" si="10"/>
        <v>2023-01-06</v>
      </c>
      <c r="B225" s="1" t="str">
        <f>"1000"</f>
        <v>1000</v>
      </c>
      <c r="C225" s="2" t="s">
        <v>158</v>
      </c>
      <c r="D225" s="2" t="s">
        <v>488</v>
      </c>
      <c r="E225" s="1" t="str">
        <f>"01"</f>
        <v>01</v>
      </c>
      <c r="F225" s="1">
        <v>6</v>
      </c>
      <c r="G225" s="1" t="s">
        <v>23</v>
      </c>
      <c r="I225" s="1" t="s">
        <v>17</v>
      </c>
      <c r="J225" s="4"/>
      <c r="K225" s="3" t="s">
        <v>360</v>
      </c>
      <c r="L225" s="1">
        <v>2015</v>
      </c>
      <c r="M225" s="1" t="s">
        <v>95</v>
      </c>
      <c r="N225" s="1" t="s">
        <v>22</v>
      </c>
    </row>
    <row r="226" spans="1:13" ht="14.25">
      <c r="A226" s="1" t="str">
        <f t="shared" si="10"/>
        <v>2023-01-06</v>
      </c>
      <c r="B226" s="1" t="str">
        <f>"1050"</f>
        <v>1050</v>
      </c>
      <c r="C226" s="2" t="s">
        <v>263</v>
      </c>
      <c r="D226" s="2" t="s">
        <v>393</v>
      </c>
      <c r="E226" s="1" t="str">
        <f>"01"</f>
        <v>01</v>
      </c>
      <c r="F226" s="1">
        <v>3</v>
      </c>
      <c r="G226" s="1" t="s">
        <v>23</v>
      </c>
      <c r="I226" s="1" t="s">
        <v>17</v>
      </c>
      <c r="J226" s="4"/>
      <c r="K226" s="3" t="s">
        <v>392</v>
      </c>
      <c r="L226" s="1">
        <v>2010</v>
      </c>
      <c r="M226" s="1" t="s">
        <v>18</v>
      </c>
    </row>
    <row r="227" spans="1:13" ht="87">
      <c r="A227" s="1" t="str">
        <f t="shared" si="10"/>
        <v>2023-01-06</v>
      </c>
      <c r="B227" s="1" t="str">
        <f>"1100"</f>
        <v>1100</v>
      </c>
      <c r="C227" s="2" t="s">
        <v>361</v>
      </c>
      <c r="D227" s="2" t="s">
        <v>363</v>
      </c>
      <c r="E227" s="1" t="str">
        <f>"04"</f>
        <v>04</v>
      </c>
      <c r="F227" s="1">
        <v>12</v>
      </c>
      <c r="G227" s="1" t="s">
        <v>23</v>
      </c>
      <c r="I227" s="1" t="s">
        <v>17</v>
      </c>
      <c r="J227" s="4"/>
      <c r="K227" s="3" t="s">
        <v>362</v>
      </c>
      <c r="L227" s="1">
        <v>2020</v>
      </c>
      <c r="M227" s="1" t="s">
        <v>18</v>
      </c>
    </row>
    <row r="228" spans="1:13" ht="57.75">
      <c r="A228" s="1" t="str">
        <f t="shared" si="10"/>
        <v>2023-01-06</v>
      </c>
      <c r="B228" s="1" t="str">
        <f>"1130"</f>
        <v>1130</v>
      </c>
      <c r="C228" s="2" t="s">
        <v>364</v>
      </c>
      <c r="D228" s="2" t="s">
        <v>366</v>
      </c>
      <c r="E228" s="1" t="str">
        <f>"02"</f>
        <v>02</v>
      </c>
      <c r="F228" s="1">
        <v>4</v>
      </c>
      <c r="I228" s="1" t="s">
        <v>17</v>
      </c>
      <c r="J228" s="4"/>
      <c r="K228" s="3" t="s">
        <v>365</v>
      </c>
      <c r="L228" s="1">
        <v>2022</v>
      </c>
      <c r="M228" s="1" t="s">
        <v>18</v>
      </c>
    </row>
    <row r="229" spans="1:13" ht="87">
      <c r="A229" s="1" t="str">
        <f t="shared" si="10"/>
        <v>2023-01-06</v>
      </c>
      <c r="B229" s="1" t="str">
        <f>"1200"</f>
        <v>1200</v>
      </c>
      <c r="C229" s="2" t="s">
        <v>368</v>
      </c>
      <c r="D229" s="2" t="s">
        <v>88</v>
      </c>
      <c r="E229" s="1" t="str">
        <f>" "</f>
        <v> </v>
      </c>
      <c r="F229" s="1">
        <v>0</v>
      </c>
      <c r="G229" s="1" t="s">
        <v>97</v>
      </c>
      <c r="H229" s="1" t="s">
        <v>15</v>
      </c>
      <c r="I229" s="1" t="s">
        <v>17</v>
      </c>
      <c r="J229" s="4"/>
      <c r="K229" s="3" t="s">
        <v>369</v>
      </c>
      <c r="L229" s="1">
        <v>1998</v>
      </c>
      <c r="M229" s="1" t="s">
        <v>18</v>
      </c>
    </row>
    <row r="230" spans="1:13" ht="72">
      <c r="A230" s="1" t="str">
        <f t="shared" si="10"/>
        <v>2023-01-06</v>
      </c>
      <c r="B230" s="1" t="str">
        <f>"1330"</f>
        <v>1330</v>
      </c>
      <c r="C230" s="2" t="s">
        <v>192</v>
      </c>
      <c r="D230" s="2" t="s">
        <v>395</v>
      </c>
      <c r="E230" s="1" t="str">
        <f>"02"</f>
        <v>02</v>
      </c>
      <c r="F230" s="1">
        <v>2</v>
      </c>
      <c r="G230" s="1" t="s">
        <v>14</v>
      </c>
      <c r="I230" s="1" t="s">
        <v>17</v>
      </c>
      <c r="J230" s="4"/>
      <c r="K230" s="3" t="s">
        <v>394</v>
      </c>
      <c r="L230" s="1">
        <v>2020</v>
      </c>
      <c r="M230" s="1" t="s">
        <v>18</v>
      </c>
    </row>
    <row r="231" spans="1:13" ht="43.5">
      <c r="A231" s="1" t="str">
        <f t="shared" si="10"/>
        <v>2023-01-06</v>
      </c>
      <c r="B231" s="1" t="str">
        <f>"1400"</f>
        <v>1400</v>
      </c>
      <c r="C231" s="2" t="s">
        <v>125</v>
      </c>
      <c r="E231" s="1" t="str">
        <f>"04"</f>
        <v>04</v>
      </c>
      <c r="F231" s="1">
        <v>75</v>
      </c>
      <c r="G231" s="1" t="s">
        <v>14</v>
      </c>
      <c r="H231" s="1" t="s">
        <v>82</v>
      </c>
      <c r="I231" s="1" t="s">
        <v>17</v>
      </c>
      <c r="J231" s="4"/>
      <c r="K231" s="3" t="s">
        <v>396</v>
      </c>
      <c r="L231" s="1">
        <v>2022</v>
      </c>
      <c r="M231" s="1" t="s">
        <v>99</v>
      </c>
    </row>
    <row r="232" spans="1:13" ht="57.75">
      <c r="A232" s="1" t="str">
        <f t="shared" si="10"/>
        <v>2023-01-06</v>
      </c>
      <c r="B232" s="1" t="str">
        <f>"1430"</f>
        <v>1430</v>
      </c>
      <c r="C232" s="2" t="s">
        <v>128</v>
      </c>
      <c r="D232" s="2" t="s">
        <v>398</v>
      </c>
      <c r="E232" s="1" t="str">
        <f>"02"</f>
        <v>02</v>
      </c>
      <c r="F232" s="1">
        <v>46</v>
      </c>
      <c r="G232" s="1" t="s">
        <v>14</v>
      </c>
      <c r="I232" s="1" t="s">
        <v>17</v>
      </c>
      <c r="J232" s="4"/>
      <c r="K232" s="3" t="s">
        <v>397</v>
      </c>
      <c r="L232" s="1">
        <v>0</v>
      </c>
      <c r="M232" s="1" t="s">
        <v>18</v>
      </c>
    </row>
    <row r="233" spans="1:13" ht="57.75">
      <c r="A233" s="1" t="str">
        <f t="shared" si="10"/>
        <v>2023-01-06</v>
      </c>
      <c r="B233" s="1" t="str">
        <f>"1500"</f>
        <v>1500</v>
      </c>
      <c r="C233" s="2" t="s">
        <v>48</v>
      </c>
      <c r="D233" s="2" t="s">
        <v>400</v>
      </c>
      <c r="E233" s="1" t="str">
        <f>"02"</f>
        <v>02</v>
      </c>
      <c r="F233" s="1">
        <v>8</v>
      </c>
      <c r="G233" s="1" t="s">
        <v>14</v>
      </c>
      <c r="H233" s="1" t="s">
        <v>35</v>
      </c>
      <c r="I233" s="1" t="s">
        <v>17</v>
      </c>
      <c r="J233" s="4"/>
      <c r="K233" s="3" t="s">
        <v>399</v>
      </c>
      <c r="L233" s="1">
        <v>2014</v>
      </c>
      <c r="M233" s="1" t="s">
        <v>18</v>
      </c>
    </row>
    <row r="234" spans="1:13" ht="43.5">
      <c r="A234" s="1" t="str">
        <f t="shared" si="10"/>
        <v>2023-01-06</v>
      </c>
      <c r="B234" s="1" t="str">
        <f>"1525"</f>
        <v>1525</v>
      </c>
      <c r="C234" s="2" t="s">
        <v>401</v>
      </c>
      <c r="D234" s="2" t="s">
        <v>401</v>
      </c>
      <c r="E234" s="1" t="str">
        <f>"01"</f>
        <v>01</v>
      </c>
      <c r="F234" s="1">
        <v>5</v>
      </c>
      <c r="G234" s="1" t="s">
        <v>23</v>
      </c>
      <c r="I234" s="1" t="s">
        <v>17</v>
      </c>
      <c r="J234" s="4"/>
      <c r="K234" s="3" t="s">
        <v>402</v>
      </c>
      <c r="L234" s="1">
        <v>0</v>
      </c>
      <c r="M234" s="1" t="s">
        <v>88</v>
      </c>
    </row>
    <row r="235" spans="1:13" ht="72">
      <c r="A235" s="1" t="str">
        <f t="shared" si="10"/>
        <v>2023-01-06</v>
      </c>
      <c r="B235" s="1" t="str">
        <f>"1540"</f>
        <v>1540</v>
      </c>
      <c r="C235" s="2" t="s">
        <v>38</v>
      </c>
      <c r="D235" s="2" t="s">
        <v>404</v>
      </c>
      <c r="E235" s="1" t="str">
        <f>"01"</f>
        <v>01</v>
      </c>
      <c r="F235" s="1">
        <v>38</v>
      </c>
      <c r="G235" s="1" t="s">
        <v>23</v>
      </c>
      <c r="I235" s="1" t="s">
        <v>17</v>
      </c>
      <c r="J235" s="4"/>
      <c r="K235" s="3" t="s">
        <v>403</v>
      </c>
      <c r="L235" s="1">
        <v>2020</v>
      </c>
      <c r="M235" s="1" t="s">
        <v>28</v>
      </c>
    </row>
    <row r="236" spans="1:13" ht="72">
      <c r="A236" s="1" t="str">
        <f t="shared" si="10"/>
        <v>2023-01-06</v>
      </c>
      <c r="B236" s="1" t="str">
        <f>"1555"</f>
        <v>1555</v>
      </c>
      <c r="C236" s="2" t="s">
        <v>137</v>
      </c>
      <c r="D236" s="2" t="s">
        <v>406</v>
      </c>
      <c r="E236" s="1" t="str">
        <f>"01"</f>
        <v>01</v>
      </c>
      <c r="F236" s="1">
        <v>5</v>
      </c>
      <c r="G236" s="1" t="s">
        <v>23</v>
      </c>
      <c r="I236" s="1" t="s">
        <v>17</v>
      </c>
      <c r="J236" s="4"/>
      <c r="K236" s="3" t="s">
        <v>405</v>
      </c>
      <c r="L236" s="1">
        <v>2021</v>
      </c>
      <c r="M236" s="1" t="s">
        <v>140</v>
      </c>
    </row>
    <row r="237" spans="1:14" ht="57.75">
      <c r="A237" s="1" t="str">
        <f t="shared" si="10"/>
        <v>2023-01-06</v>
      </c>
      <c r="B237" s="1" t="str">
        <f>"1600"</f>
        <v>1600</v>
      </c>
      <c r="C237" s="2" t="s">
        <v>141</v>
      </c>
      <c r="D237" s="2" t="s">
        <v>492</v>
      </c>
      <c r="E237" s="1" t="str">
        <f>"01"</f>
        <v>01</v>
      </c>
      <c r="F237" s="1">
        <v>4</v>
      </c>
      <c r="G237" s="1" t="s">
        <v>23</v>
      </c>
      <c r="I237" s="1" t="s">
        <v>17</v>
      </c>
      <c r="J237" s="4"/>
      <c r="K237" s="3" t="s">
        <v>407</v>
      </c>
      <c r="L237" s="1">
        <v>2019</v>
      </c>
      <c r="M237" s="1" t="s">
        <v>18</v>
      </c>
      <c r="N237" s="1" t="s">
        <v>22</v>
      </c>
    </row>
    <row r="238" spans="1:14" ht="72">
      <c r="A238" s="1" t="str">
        <f t="shared" si="10"/>
        <v>2023-01-06</v>
      </c>
      <c r="B238" s="1" t="str">
        <f>"1630"</f>
        <v>1630</v>
      </c>
      <c r="C238" s="2" t="s">
        <v>44</v>
      </c>
      <c r="D238" s="2" t="s">
        <v>409</v>
      </c>
      <c r="E238" s="1" t="str">
        <f>"02"</f>
        <v>02</v>
      </c>
      <c r="F238" s="1">
        <v>26</v>
      </c>
      <c r="G238" s="1" t="s">
        <v>14</v>
      </c>
      <c r="I238" s="1" t="s">
        <v>17</v>
      </c>
      <c r="J238" s="4"/>
      <c r="K238" s="3" t="s">
        <v>408</v>
      </c>
      <c r="L238" s="1">
        <v>1987</v>
      </c>
      <c r="M238" s="1" t="s">
        <v>47</v>
      </c>
      <c r="N238" s="1" t="s">
        <v>22</v>
      </c>
    </row>
    <row r="239" spans="1:13" ht="72">
      <c r="A239" s="1" t="str">
        <f t="shared" si="10"/>
        <v>2023-01-06</v>
      </c>
      <c r="B239" s="1" t="str">
        <f>"1700"</f>
        <v>1700</v>
      </c>
      <c r="C239" s="2" t="s">
        <v>212</v>
      </c>
      <c r="D239" s="2" t="s">
        <v>411</v>
      </c>
      <c r="E239" s="1" t="str">
        <f>"2019"</f>
        <v>2019</v>
      </c>
      <c r="F239" s="1">
        <v>3</v>
      </c>
      <c r="G239" s="1" t="s">
        <v>14</v>
      </c>
      <c r="I239" s="1" t="s">
        <v>17</v>
      </c>
      <c r="J239" s="4"/>
      <c r="K239" s="3" t="s">
        <v>410</v>
      </c>
      <c r="L239" s="1">
        <v>2019</v>
      </c>
      <c r="M239" s="1" t="s">
        <v>18</v>
      </c>
    </row>
    <row r="240" spans="1:13" ht="87">
      <c r="A240" s="1" t="str">
        <f t="shared" si="10"/>
        <v>2023-01-06</v>
      </c>
      <c r="B240" s="1" t="str">
        <f>"1715"</f>
        <v>1715</v>
      </c>
      <c r="C240" s="2" t="s">
        <v>145</v>
      </c>
      <c r="D240" s="2" t="s">
        <v>413</v>
      </c>
      <c r="E240" s="1" t="str">
        <f>"2019"</f>
        <v>2019</v>
      </c>
      <c r="F240" s="1">
        <v>4</v>
      </c>
      <c r="G240" s="1" t="s">
        <v>14</v>
      </c>
      <c r="H240" s="1" t="s">
        <v>82</v>
      </c>
      <c r="I240" s="1" t="s">
        <v>17</v>
      </c>
      <c r="J240" s="4"/>
      <c r="K240" s="3" t="s">
        <v>412</v>
      </c>
      <c r="L240" s="1">
        <v>2019</v>
      </c>
      <c r="M240" s="1" t="s">
        <v>18</v>
      </c>
    </row>
    <row r="241" spans="1:13" ht="72">
      <c r="A241" s="1" t="str">
        <f t="shared" si="10"/>
        <v>2023-01-06</v>
      </c>
      <c r="B241" s="1" t="str">
        <f>"1730"</f>
        <v>1730</v>
      </c>
      <c r="C241" s="2" t="s">
        <v>414</v>
      </c>
      <c r="D241" s="2" t="s">
        <v>414</v>
      </c>
      <c r="E241" s="1" t="str">
        <f>"2018"</f>
        <v>2018</v>
      </c>
      <c r="F241" s="1">
        <v>0</v>
      </c>
      <c r="G241" s="1" t="s">
        <v>14</v>
      </c>
      <c r="I241" s="1" t="s">
        <v>17</v>
      </c>
      <c r="J241" s="4"/>
      <c r="K241" s="3" t="s">
        <v>415</v>
      </c>
      <c r="L241" s="1">
        <v>2018</v>
      </c>
      <c r="M241" s="1" t="s">
        <v>18</v>
      </c>
    </row>
    <row r="242" spans="1:13" ht="72">
      <c r="A242" s="1" t="str">
        <f t="shared" si="10"/>
        <v>2023-01-06</v>
      </c>
      <c r="B242" s="1" t="str">
        <f>"1800"</f>
        <v>1800</v>
      </c>
      <c r="C242" s="2" t="s">
        <v>150</v>
      </c>
      <c r="D242" s="2" t="s">
        <v>357</v>
      </c>
      <c r="E242" s="1" t="str">
        <f>"2022"</f>
        <v>2022</v>
      </c>
      <c r="F242" s="1">
        <v>4</v>
      </c>
      <c r="G242" s="1" t="s">
        <v>14</v>
      </c>
      <c r="I242" s="1" t="s">
        <v>17</v>
      </c>
      <c r="J242" s="4"/>
      <c r="K242" s="3" t="s">
        <v>153</v>
      </c>
      <c r="L242" s="1">
        <v>2022</v>
      </c>
      <c r="M242" s="1" t="s">
        <v>18</v>
      </c>
    </row>
    <row r="243" spans="1:13" ht="57.75">
      <c r="A243" s="1" t="str">
        <f t="shared" si="10"/>
        <v>2023-01-06</v>
      </c>
      <c r="B243" s="1" t="str">
        <f>"1830"</f>
        <v>1830</v>
      </c>
      <c r="C243" s="2" t="s">
        <v>218</v>
      </c>
      <c r="D243" s="2" t="s">
        <v>417</v>
      </c>
      <c r="E243" s="1" t="str">
        <f>"01"</f>
        <v>01</v>
      </c>
      <c r="F243" s="1">
        <v>4</v>
      </c>
      <c r="G243" s="1" t="s">
        <v>23</v>
      </c>
      <c r="I243" s="1" t="s">
        <v>17</v>
      </c>
      <c r="J243" s="4"/>
      <c r="K243" s="3" t="s">
        <v>416</v>
      </c>
      <c r="L243" s="1">
        <v>2019</v>
      </c>
      <c r="M243" s="1" t="s">
        <v>18</v>
      </c>
    </row>
    <row r="244" spans="1:14" ht="43.5">
      <c r="A244" s="7" t="str">
        <f t="shared" si="10"/>
        <v>2023-01-06</v>
      </c>
      <c r="B244" s="7" t="str">
        <f>"1840"</f>
        <v>1840</v>
      </c>
      <c r="C244" s="8" t="s">
        <v>158</v>
      </c>
      <c r="D244" s="8" t="s">
        <v>419</v>
      </c>
      <c r="E244" s="7" t="str">
        <f>"01"</f>
        <v>01</v>
      </c>
      <c r="F244" s="7">
        <v>7</v>
      </c>
      <c r="G244" s="7" t="s">
        <v>23</v>
      </c>
      <c r="H244" s="7"/>
      <c r="I244" s="7" t="s">
        <v>17</v>
      </c>
      <c r="J244" s="5" t="s">
        <v>500</v>
      </c>
      <c r="K244" s="6" t="s">
        <v>418</v>
      </c>
      <c r="L244" s="7">
        <v>2015</v>
      </c>
      <c r="M244" s="7" t="s">
        <v>95</v>
      </c>
      <c r="N244" s="7" t="s">
        <v>22</v>
      </c>
    </row>
    <row r="245" spans="1:14" ht="87">
      <c r="A245" s="7" t="str">
        <f t="shared" si="10"/>
        <v>2023-01-06</v>
      </c>
      <c r="B245" s="7" t="str">
        <f>"1930"</f>
        <v>1930</v>
      </c>
      <c r="C245" s="8" t="s">
        <v>420</v>
      </c>
      <c r="D245" s="8" t="s">
        <v>422</v>
      </c>
      <c r="E245" s="7" t="str">
        <f>"01"</f>
        <v>01</v>
      </c>
      <c r="F245" s="7">
        <v>8</v>
      </c>
      <c r="G245" s="7" t="s">
        <v>23</v>
      </c>
      <c r="H245" s="7"/>
      <c r="I245" s="7"/>
      <c r="J245" s="5" t="s">
        <v>514</v>
      </c>
      <c r="K245" s="6" t="s">
        <v>421</v>
      </c>
      <c r="L245" s="7">
        <v>2019</v>
      </c>
      <c r="M245" s="7" t="s">
        <v>18</v>
      </c>
      <c r="N245" s="7"/>
    </row>
    <row r="246" spans="1:14" ht="72">
      <c r="A246" s="7" t="str">
        <f t="shared" si="10"/>
        <v>2023-01-06</v>
      </c>
      <c r="B246" s="7" t="str">
        <f>"2000"</f>
        <v>2000</v>
      </c>
      <c r="C246" s="8" t="s">
        <v>423</v>
      </c>
      <c r="D246" s="8" t="s">
        <v>88</v>
      </c>
      <c r="E246" s="7" t="str">
        <f>" "</f>
        <v> </v>
      </c>
      <c r="F246" s="7">
        <v>0</v>
      </c>
      <c r="G246" s="7" t="s">
        <v>14</v>
      </c>
      <c r="H246" s="7"/>
      <c r="I246" s="7" t="s">
        <v>17</v>
      </c>
      <c r="J246" s="5" t="s">
        <v>515</v>
      </c>
      <c r="K246" s="6" t="s">
        <v>424</v>
      </c>
      <c r="L246" s="7">
        <v>2010</v>
      </c>
      <c r="M246" s="7" t="s">
        <v>95</v>
      </c>
      <c r="N246" s="7"/>
    </row>
    <row r="247" spans="1:14" ht="72">
      <c r="A247" s="7" t="str">
        <f t="shared" si="10"/>
        <v>2023-01-06</v>
      </c>
      <c r="B247" s="7" t="str">
        <f>"2125"</f>
        <v>2125</v>
      </c>
      <c r="C247" s="8" t="s">
        <v>425</v>
      </c>
      <c r="D247" s="8" t="s">
        <v>493</v>
      </c>
      <c r="E247" s="7" t="str">
        <f>"01"</f>
        <v>01</v>
      </c>
      <c r="F247" s="7">
        <v>5</v>
      </c>
      <c r="G247" s="7" t="s">
        <v>23</v>
      </c>
      <c r="H247" s="7"/>
      <c r="I247" s="7" t="s">
        <v>17</v>
      </c>
      <c r="J247" s="5" t="s">
        <v>516</v>
      </c>
      <c r="K247" s="6" t="s">
        <v>426</v>
      </c>
      <c r="L247" s="7">
        <v>2019</v>
      </c>
      <c r="M247" s="7" t="s">
        <v>18</v>
      </c>
      <c r="N247" s="7"/>
    </row>
    <row r="248" spans="1:14" ht="72">
      <c r="A248" s="7" t="str">
        <f t="shared" si="10"/>
        <v>2023-01-06</v>
      </c>
      <c r="B248" s="7" t="str">
        <f>"2135"</f>
        <v>2135</v>
      </c>
      <c r="C248" s="8" t="s">
        <v>427</v>
      </c>
      <c r="D248" s="8" t="s">
        <v>430</v>
      </c>
      <c r="E248" s="7" t="str">
        <f>"03"</f>
        <v>03</v>
      </c>
      <c r="F248" s="7">
        <v>3</v>
      </c>
      <c r="G248" s="7" t="s">
        <v>14</v>
      </c>
      <c r="H248" s="7" t="s">
        <v>428</v>
      </c>
      <c r="I248" s="7" t="s">
        <v>17</v>
      </c>
      <c r="J248" s="5" t="s">
        <v>510</v>
      </c>
      <c r="K248" s="6" t="s">
        <v>429</v>
      </c>
      <c r="L248" s="7">
        <v>2019</v>
      </c>
      <c r="M248" s="7" t="s">
        <v>18</v>
      </c>
      <c r="N248" s="7"/>
    </row>
    <row r="249" spans="1:13" ht="87">
      <c r="A249" s="1" t="str">
        <f t="shared" si="10"/>
        <v>2023-01-06</v>
      </c>
      <c r="B249" s="1" t="str">
        <f>"2235"</f>
        <v>2235</v>
      </c>
      <c r="C249" s="2" t="s">
        <v>431</v>
      </c>
      <c r="E249" s="1" t="str">
        <f>" "</f>
        <v> </v>
      </c>
      <c r="F249" s="1">
        <v>0</v>
      </c>
      <c r="G249" s="1" t="s">
        <v>97</v>
      </c>
      <c r="H249" s="1" t="s">
        <v>70</v>
      </c>
      <c r="I249" s="1" t="s">
        <v>17</v>
      </c>
      <c r="J249" s="4"/>
      <c r="K249" s="3" t="s">
        <v>432</v>
      </c>
      <c r="L249" s="1">
        <v>2020</v>
      </c>
      <c r="M249" s="1" t="s">
        <v>18</v>
      </c>
    </row>
    <row r="250" spans="1:13" ht="43.5">
      <c r="A250" s="1" t="str">
        <f t="shared" si="10"/>
        <v>2023-01-06</v>
      </c>
      <c r="B250" s="1" t="str">
        <f>"2335"</f>
        <v>2335</v>
      </c>
      <c r="C250" s="2" t="s">
        <v>433</v>
      </c>
      <c r="E250" s="1" t="str">
        <f>" "</f>
        <v> </v>
      </c>
      <c r="F250" s="1">
        <v>0</v>
      </c>
      <c r="G250" s="1" t="s">
        <v>14</v>
      </c>
      <c r="I250" s="1" t="s">
        <v>17</v>
      </c>
      <c r="J250" s="4"/>
      <c r="K250" s="3" t="s">
        <v>434</v>
      </c>
      <c r="L250" s="1">
        <v>2018</v>
      </c>
      <c r="M250" s="1" t="s">
        <v>18</v>
      </c>
    </row>
    <row r="251" spans="1:13" ht="72">
      <c r="A251" s="1" t="str">
        <f t="shared" si="10"/>
        <v>2023-01-06</v>
      </c>
      <c r="B251" s="1" t="str">
        <f>"2400"</f>
        <v>2400</v>
      </c>
      <c r="C251" s="2" t="s">
        <v>13</v>
      </c>
      <c r="E251" s="1" t="str">
        <f aca="true" t="shared" si="11" ref="E251:E258">"02"</f>
        <v>02</v>
      </c>
      <c r="F251" s="1">
        <v>6</v>
      </c>
      <c r="G251" s="1" t="s">
        <v>14</v>
      </c>
      <c r="H251" s="1" t="s">
        <v>15</v>
      </c>
      <c r="I251" s="1" t="s">
        <v>17</v>
      </c>
      <c r="J251" s="4"/>
      <c r="K251" s="3" t="s">
        <v>16</v>
      </c>
      <c r="L251" s="1">
        <v>2011</v>
      </c>
      <c r="M251" s="1" t="s">
        <v>18</v>
      </c>
    </row>
    <row r="252" spans="1:13" ht="72">
      <c r="A252" s="1" t="str">
        <f t="shared" si="10"/>
        <v>2023-01-06</v>
      </c>
      <c r="B252" s="1" t="str">
        <f>"2500"</f>
        <v>2500</v>
      </c>
      <c r="C252" s="2" t="s">
        <v>13</v>
      </c>
      <c r="E252" s="1" t="str">
        <f t="shared" si="11"/>
        <v>02</v>
      </c>
      <c r="F252" s="1">
        <v>6</v>
      </c>
      <c r="G252" s="1" t="s">
        <v>14</v>
      </c>
      <c r="H252" s="1" t="s">
        <v>15</v>
      </c>
      <c r="I252" s="1" t="s">
        <v>17</v>
      </c>
      <c r="J252" s="4"/>
      <c r="K252" s="3" t="s">
        <v>16</v>
      </c>
      <c r="L252" s="1">
        <v>2011</v>
      </c>
      <c r="M252" s="1" t="s">
        <v>18</v>
      </c>
    </row>
    <row r="253" spans="1:13" ht="72">
      <c r="A253" s="1" t="str">
        <f t="shared" si="10"/>
        <v>2023-01-06</v>
      </c>
      <c r="B253" s="1" t="str">
        <f>"2600"</f>
        <v>2600</v>
      </c>
      <c r="C253" s="2" t="s">
        <v>13</v>
      </c>
      <c r="E253" s="1" t="str">
        <f t="shared" si="11"/>
        <v>02</v>
      </c>
      <c r="F253" s="1">
        <v>6</v>
      </c>
      <c r="G253" s="1" t="s">
        <v>14</v>
      </c>
      <c r="H253" s="1" t="s">
        <v>15</v>
      </c>
      <c r="I253" s="1" t="s">
        <v>17</v>
      </c>
      <c r="J253" s="4"/>
      <c r="K253" s="3" t="s">
        <v>16</v>
      </c>
      <c r="L253" s="1">
        <v>2011</v>
      </c>
      <c r="M253" s="1" t="s">
        <v>18</v>
      </c>
    </row>
    <row r="254" spans="1:13" ht="72">
      <c r="A254" s="1" t="str">
        <f t="shared" si="10"/>
        <v>2023-01-06</v>
      </c>
      <c r="B254" s="1" t="str">
        <f>"2700"</f>
        <v>2700</v>
      </c>
      <c r="C254" s="2" t="s">
        <v>13</v>
      </c>
      <c r="E254" s="1" t="str">
        <f t="shared" si="11"/>
        <v>02</v>
      </c>
      <c r="F254" s="1">
        <v>6</v>
      </c>
      <c r="G254" s="1" t="s">
        <v>14</v>
      </c>
      <c r="H254" s="1" t="s">
        <v>15</v>
      </c>
      <c r="I254" s="1" t="s">
        <v>17</v>
      </c>
      <c r="J254" s="4"/>
      <c r="K254" s="3" t="s">
        <v>16</v>
      </c>
      <c r="L254" s="1">
        <v>2011</v>
      </c>
      <c r="M254" s="1" t="s">
        <v>18</v>
      </c>
    </row>
    <row r="255" spans="1:13" ht="72">
      <c r="A255" s="1" t="str">
        <f t="shared" si="10"/>
        <v>2023-01-06</v>
      </c>
      <c r="B255" s="1" t="str">
        <f>"2800"</f>
        <v>2800</v>
      </c>
      <c r="C255" s="2" t="s">
        <v>13</v>
      </c>
      <c r="E255" s="1" t="str">
        <f t="shared" si="11"/>
        <v>02</v>
      </c>
      <c r="F255" s="1">
        <v>6</v>
      </c>
      <c r="G255" s="1" t="s">
        <v>14</v>
      </c>
      <c r="H255" s="1" t="s">
        <v>15</v>
      </c>
      <c r="I255" s="1" t="s">
        <v>17</v>
      </c>
      <c r="J255" s="4"/>
      <c r="K255" s="3" t="s">
        <v>16</v>
      </c>
      <c r="L255" s="1">
        <v>2011</v>
      </c>
      <c r="M255" s="1" t="s">
        <v>18</v>
      </c>
    </row>
    <row r="256" spans="1:13" ht="72">
      <c r="A256" s="1" t="str">
        <f aca="true" t="shared" si="12" ref="A256:A289">"2023-01-07"</f>
        <v>2023-01-07</v>
      </c>
      <c r="B256" s="1" t="str">
        <f>"0500"</f>
        <v>0500</v>
      </c>
      <c r="C256" s="2" t="s">
        <v>13</v>
      </c>
      <c r="E256" s="1" t="str">
        <f t="shared" si="11"/>
        <v>02</v>
      </c>
      <c r="F256" s="1">
        <v>6</v>
      </c>
      <c r="G256" s="1" t="s">
        <v>14</v>
      </c>
      <c r="H256" s="1" t="s">
        <v>15</v>
      </c>
      <c r="I256" s="1" t="s">
        <v>17</v>
      </c>
      <c r="J256" s="4"/>
      <c r="K256" s="3" t="s">
        <v>16</v>
      </c>
      <c r="L256" s="1">
        <v>2011</v>
      </c>
      <c r="M256" s="1" t="s">
        <v>18</v>
      </c>
    </row>
    <row r="257" spans="1:13" ht="28.5">
      <c r="A257" s="1" t="str">
        <f t="shared" si="12"/>
        <v>2023-01-07</v>
      </c>
      <c r="B257" s="1" t="str">
        <f>"0600"</f>
        <v>0600</v>
      </c>
      <c r="C257" s="2" t="s">
        <v>19</v>
      </c>
      <c r="D257" s="2" t="s">
        <v>435</v>
      </c>
      <c r="E257" s="1" t="str">
        <f t="shared" si="11"/>
        <v>02</v>
      </c>
      <c r="F257" s="1">
        <v>3</v>
      </c>
      <c r="G257" s="1" t="s">
        <v>23</v>
      </c>
      <c r="I257" s="1" t="s">
        <v>17</v>
      </c>
      <c r="J257" s="4"/>
      <c r="K257" s="3" t="s">
        <v>20</v>
      </c>
      <c r="L257" s="1">
        <v>2019</v>
      </c>
      <c r="M257" s="1" t="s">
        <v>18</v>
      </c>
    </row>
    <row r="258" spans="1:13" ht="28.5">
      <c r="A258" s="1" t="str">
        <f t="shared" si="12"/>
        <v>2023-01-07</v>
      </c>
      <c r="B258" s="1" t="str">
        <f>"0625"</f>
        <v>0625</v>
      </c>
      <c r="C258" s="2" t="s">
        <v>19</v>
      </c>
      <c r="D258" s="2" t="s">
        <v>21</v>
      </c>
      <c r="E258" s="1" t="str">
        <f t="shared" si="11"/>
        <v>02</v>
      </c>
      <c r="F258" s="1">
        <v>4</v>
      </c>
      <c r="G258" s="1" t="s">
        <v>14</v>
      </c>
      <c r="I258" s="1" t="s">
        <v>17</v>
      </c>
      <c r="J258" s="4"/>
      <c r="K258" s="3" t="s">
        <v>20</v>
      </c>
      <c r="L258" s="1">
        <v>2019</v>
      </c>
      <c r="M258" s="1" t="s">
        <v>18</v>
      </c>
    </row>
    <row r="259" spans="1:13" ht="43.5">
      <c r="A259" s="1" t="str">
        <f t="shared" si="12"/>
        <v>2023-01-07</v>
      </c>
      <c r="B259" s="1" t="str">
        <f>"0650"</f>
        <v>0650</v>
      </c>
      <c r="C259" s="2" t="s">
        <v>25</v>
      </c>
      <c r="D259" s="2" t="s">
        <v>437</v>
      </c>
      <c r="E259" s="1" t="str">
        <f>"01"</f>
        <v>01</v>
      </c>
      <c r="F259" s="1">
        <v>9</v>
      </c>
      <c r="G259" s="1" t="s">
        <v>23</v>
      </c>
      <c r="I259" s="1" t="s">
        <v>17</v>
      </c>
      <c r="J259" s="4"/>
      <c r="K259" s="3" t="s">
        <v>436</v>
      </c>
      <c r="L259" s="1">
        <v>2018</v>
      </c>
      <c r="M259" s="1" t="s">
        <v>28</v>
      </c>
    </row>
    <row r="260" spans="1:13" ht="72">
      <c r="A260" s="1" t="str">
        <f t="shared" si="12"/>
        <v>2023-01-07</v>
      </c>
      <c r="B260" s="1" t="str">
        <f>"0715"</f>
        <v>0715</v>
      </c>
      <c r="C260" s="2" t="s">
        <v>313</v>
      </c>
      <c r="D260" s="2" t="s">
        <v>439</v>
      </c>
      <c r="E260" s="1" t="str">
        <f>"01"</f>
        <v>01</v>
      </c>
      <c r="F260" s="1">
        <v>3</v>
      </c>
      <c r="G260" s="1" t="s">
        <v>23</v>
      </c>
      <c r="I260" s="1" t="s">
        <v>17</v>
      </c>
      <c r="J260" s="4"/>
      <c r="K260" s="3" t="s">
        <v>438</v>
      </c>
      <c r="L260" s="1">
        <v>2016</v>
      </c>
      <c r="M260" s="1" t="s">
        <v>18</v>
      </c>
    </row>
    <row r="261" spans="1:13" ht="72">
      <c r="A261" s="1" t="str">
        <f t="shared" si="12"/>
        <v>2023-01-07</v>
      </c>
      <c r="B261" s="1" t="str">
        <f>"0730"</f>
        <v>0730</v>
      </c>
      <c r="C261" s="2" t="s">
        <v>32</v>
      </c>
      <c r="D261" s="2" t="s">
        <v>441</v>
      </c>
      <c r="E261" s="1" t="str">
        <f>"01"</f>
        <v>01</v>
      </c>
      <c r="F261" s="1">
        <v>1</v>
      </c>
      <c r="G261" s="1" t="s">
        <v>23</v>
      </c>
      <c r="I261" s="1" t="s">
        <v>17</v>
      </c>
      <c r="J261" s="4"/>
      <c r="K261" s="3" t="s">
        <v>440</v>
      </c>
      <c r="L261" s="1">
        <v>2009</v>
      </c>
      <c r="M261" s="1" t="s">
        <v>95</v>
      </c>
    </row>
    <row r="262" spans="1:13" ht="72">
      <c r="A262" s="1" t="str">
        <f t="shared" si="12"/>
        <v>2023-01-07</v>
      </c>
      <c r="B262" s="1" t="str">
        <f>"0755"</f>
        <v>0755</v>
      </c>
      <c r="C262" s="2" t="s">
        <v>34</v>
      </c>
      <c r="D262" s="2" t="s">
        <v>443</v>
      </c>
      <c r="E262" s="1" t="str">
        <f>"02"</f>
        <v>02</v>
      </c>
      <c r="F262" s="1">
        <v>17</v>
      </c>
      <c r="G262" s="1" t="s">
        <v>23</v>
      </c>
      <c r="I262" s="1" t="s">
        <v>17</v>
      </c>
      <c r="J262" s="4"/>
      <c r="K262" s="3" t="s">
        <v>442</v>
      </c>
      <c r="L262" s="1">
        <v>2020</v>
      </c>
      <c r="M262" s="1" t="s">
        <v>28</v>
      </c>
    </row>
    <row r="263" spans="1:13" ht="87">
      <c r="A263" s="1" t="str">
        <f t="shared" si="12"/>
        <v>2023-01-07</v>
      </c>
      <c r="B263" s="1" t="str">
        <f>"0805"</f>
        <v>0805</v>
      </c>
      <c r="C263" s="2" t="s">
        <v>444</v>
      </c>
      <c r="D263" s="2" t="s">
        <v>446</v>
      </c>
      <c r="E263" s="1" t="str">
        <f>"01"</f>
        <v>01</v>
      </c>
      <c r="F263" s="1">
        <v>25</v>
      </c>
      <c r="G263" s="1" t="s">
        <v>23</v>
      </c>
      <c r="I263" s="1" t="s">
        <v>17</v>
      </c>
      <c r="J263" s="4"/>
      <c r="K263" s="3" t="s">
        <v>445</v>
      </c>
      <c r="L263" s="1">
        <v>2020</v>
      </c>
      <c r="M263" s="1" t="s">
        <v>28</v>
      </c>
    </row>
    <row r="264" spans="1:13" ht="57.75">
      <c r="A264" s="1" t="str">
        <f t="shared" si="12"/>
        <v>2023-01-07</v>
      </c>
      <c r="B264" s="1" t="str">
        <f>"0815"</f>
        <v>0815</v>
      </c>
      <c r="C264" s="2" t="s">
        <v>40</v>
      </c>
      <c r="D264" s="2" t="s">
        <v>448</v>
      </c>
      <c r="E264" s="1" t="str">
        <f>"01"</f>
        <v>01</v>
      </c>
      <c r="F264" s="1">
        <v>7</v>
      </c>
      <c r="G264" s="1" t="s">
        <v>23</v>
      </c>
      <c r="I264" s="1" t="s">
        <v>17</v>
      </c>
      <c r="J264" s="4"/>
      <c r="K264" s="3" t="s">
        <v>447</v>
      </c>
      <c r="L264" s="1">
        <v>2020</v>
      </c>
      <c r="M264" s="1" t="s">
        <v>43</v>
      </c>
    </row>
    <row r="265" spans="1:14" ht="57.75">
      <c r="A265" s="1" t="str">
        <f t="shared" si="12"/>
        <v>2023-01-07</v>
      </c>
      <c r="B265" s="1" t="str">
        <f>"0820"</f>
        <v>0820</v>
      </c>
      <c r="C265" s="2" t="s">
        <v>44</v>
      </c>
      <c r="D265" s="2" t="s">
        <v>480</v>
      </c>
      <c r="E265" s="1" t="str">
        <f>"02"</f>
        <v>02</v>
      </c>
      <c r="F265" s="1">
        <v>22</v>
      </c>
      <c r="G265" s="1" t="s">
        <v>14</v>
      </c>
      <c r="I265" s="1" t="s">
        <v>17</v>
      </c>
      <c r="J265" s="4"/>
      <c r="K265" s="3" t="s">
        <v>144</v>
      </c>
      <c r="L265" s="1">
        <v>1987</v>
      </c>
      <c r="M265" s="1" t="s">
        <v>47</v>
      </c>
      <c r="N265" s="1" t="s">
        <v>22</v>
      </c>
    </row>
    <row r="266" spans="1:13" ht="57.75">
      <c r="A266" s="1" t="str">
        <f t="shared" si="12"/>
        <v>2023-01-07</v>
      </c>
      <c r="B266" s="1" t="str">
        <f>"0845"</f>
        <v>0845</v>
      </c>
      <c r="C266" s="2" t="s">
        <v>48</v>
      </c>
      <c r="D266" s="2" t="s">
        <v>200</v>
      </c>
      <c r="E266" s="1" t="str">
        <f>"02"</f>
        <v>02</v>
      </c>
      <c r="F266" s="1">
        <v>5</v>
      </c>
      <c r="G266" s="1" t="s">
        <v>14</v>
      </c>
      <c r="H266" s="1" t="s">
        <v>35</v>
      </c>
      <c r="I266" s="1" t="s">
        <v>17</v>
      </c>
      <c r="J266" s="4"/>
      <c r="K266" s="3" t="s">
        <v>199</v>
      </c>
      <c r="L266" s="1">
        <v>2014</v>
      </c>
      <c r="M266" s="1" t="s">
        <v>18</v>
      </c>
    </row>
    <row r="267" spans="1:13" ht="57.75">
      <c r="A267" s="1" t="str">
        <f t="shared" si="12"/>
        <v>2023-01-07</v>
      </c>
      <c r="B267" s="1" t="str">
        <f>"0910"</f>
        <v>0910</v>
      </c>
      <c r="C267" s="2" t="s">
        <v>48</v>
      </c>
      <c r="D267" s="2" t="s">
        <v>274</v>
      </c>
      <c r="E267" s="1" t="str">
        <f>"02"</f>
        <v>02</v>
      </c>
      <c r="F267" s="1">
        <v>6</v>
      </c>
      <c r="G267" s="1" t="s">
        <v>14</v>
      </c>
      <c r="H267" s="1" t="s">
        <v>35</v>
      </c>
      <c r="I267" s="1" t="s">
        <v>17</v>
      </c>
      <c r="J267" s="4"/>
      <c r="K267" s="3" t="s">
        <v>273</v>
      </c>
      <c r="L267" s="1">
        <v>2014</v>
      </c>
      <c r="M267" s="1" t="s">
        <v>18</v>
      </c>
    </row>
    <row r="268" spans="1:13" ht="43.5">
      <c r="A268" s="1" t="str">
        <f t="shared" si="12"/>
        <v>2023-01-07</v>
      </c>
      <c r="B268" s="1" t="str">
        <f>"0935"</f>
        <v>0935</v>
      </c>
      <c r="C268" s="2" t="s">
        <v>53</v>
      </c>
      <c r="D268" s="2" t="s">
        <v>55</v>
      </c>
      <c r="E268" s="1" t="str">
        <f>"03"</f>
        <v>03</v>
      </c>
      <c r="F268" s="1">
        <v>8</v>
      </c>
      <c r="G268" s="1" t="s">
        <v>23</v>
      </c>
      <c r="I268" s="1" t="s">
        <v>17</v>
      </c>
      <c r="J268" s="4"/>
      <c r="K268" s="3" t="s">
        <v>54</v>
      </c>
      <c r="L268" s="1">
        <v>2019</v>
      </c>
      <c r="M268" s="1" t="s">
        <v>28</v>
      </c>
    </row>
    <row r="269" spans="1:13" ht="87">
      <c r="A269" s="1" t="str">
        <f t="shared" si="12"/>
        <v>2023-01-07</v>
      </c>
      <c r="B269" s="1" t="str">
        <f>"1000"</f>
        <v>1000</v>
      </c>
      <c r="C269" s="2" t="s">
        <v>420</v>
      </c>
      <c r="D269" s="2" t="s">
        <v>422</v>
      </c>
      <c r="E269" s="1" t="str">
        <f>"01"</f>
        <v>01</v>
      </c>
      <c r="F269" s="1">
        <v>8</v>
      </c>
      <c r="G269" s="1" t="s">
        <v>23</v>
      </c>
      <c r="I269" s="1" t="s">
        <v>17</v>
      </c>
      <c r="J269" s="4"/>
      <c r="K269" s="3" t="s">
        <v>421</v>
      </c>
      <c r="L269" s="1">
        <v>2019</v>
      </c>
      <c r="M269" s="1" t="s">
        <v>18</v>
      </c>
    </row>
    <row r="270" spans="1:13" ht="72">
      <c r="A270" s="1" t="str">
        <f t="shared" si="12"/>
        <v>2023-01-07</v>
      </c>
      <c r="B270" s="1" t="str">
        <f>"1030"</f>
        <v>1030</v>
      </c>
      <c r="C270" s="2" t="s">
        <v>423</v>
      </c>
      <c r="D270" s="2" t="s">
        <v>88</v>
      </c>
      <c r="E270" s="1" t="str">
        <f>" "</f>
        <v> </v>
      </c>
      <c r="F270" s="1">
        <v>0</v>
      </c>
      <c r="G270" s="1" t="s">
        <v>14</v>
      </c>
      <c r="I270" s="1" t="s">
        <v>17</v>
      </c>
      <c r="J270" s="4"/>
      <c r="K270" s="3" t="s">
        <v>424</v>
      </c>
      <c r="L270" s="1">
        <v>2010</v>
      </c>
      <c r="M270" s="1" t="s">
        <v>95</v>
      </c>
    </row>
    <row r="271" spans="1:14" ht="43.5">
      <c r="A271" s="1" t="str">
        <f t="shared" si="12"/>
        <v>2023-01-07</v>
      </c>
      <c r="B271" s="1" t="str">
        <f>"1155"</f>
        <v>1155</v>
      </c>
      <c r="C271" s="2" t="s">
        <v>158</v>
      </c>
      <c r="D271" s="2" t="s">
        <v>419</v>
      </c>
      <c r="E271" s="1" t="str">
        <f>"01"</f>
        <v>01</v>
      </c>
      <c r="F271" s="1">
        <v>7</v>
      </c>
      <c r="G271" s="1" t="s">
        <v>23</v>
      </c>
      <c r="I271" s="1" t="s">
        <v>17</v>
      </c>
      <c r="J271" s="4"/>
      <c r="K271" s="3" t="s">
        <v>418</v>
      </c>
      <c r="L271" s="1">
        <v>2015</v>
      </c>
      <c r="M271" s="1" t="s">
        <v>95</v>
      </c>
      <c r="N271" s="1" t="s">
        <v>22</v>
      </c>
    </row>
    <row r="272" spans="1:13" ht="72">
      <c r="A272" s="1" t="str">
        <f t="shared" si="12"/>
        <v>2023-01-07</v>
      </c>
      <c r="B272" s="1" t="str">
        <f>"1245"</f>
        <v>1245</v>
      </c>
      <c r="C272" s="2" t="s">
        <v>427</v>
      </c>
      <c r="D272" s="2" t="s">
        <v>430</v>
      </c>
      <c r="E272" s="1" t="str">
        <f>"03"</f>
        <v>03</v>
      </c>
      <c r="F272" s="1">
        <v>3</v>
      </c>
      <c r="G272" s="1" t="s">
        <v>14</v>
      </c>
      <c r="H272" s="1" t="s">
        <v>428</v>
      </c>
      <c r="I272" s="1" t="s">
        <v>17</v>
      </c>
      <c r="J272" s="4"/>
      <c r="K272" s="3" t="s">
        <v>429</v>
      </c>
      <c r="L272" s="1">
        <v>2019</v>
      </c>
      <c r="M272" s="1" t="s">
        <v>18</v>
      </c>
    </row>
    <row r="273" spans="1:14" ht="28.5">
      <c r="A273" s="1" t="str">
        <f t="shared" si="12"/>
        <v>2023-01-07</v>
      </c>
      <c r="B273" s="1" t="str">
        <f>"1345"</f>
        <v>1345</v>
      </c>
      <c r="C273" s="2" t="s">
        <v>449</v>
      </c>
      <c r="E273" s="1" t="str">
        <f>"0"</f>
        <v>0</v>
      </c>
      <c r="F273" s="1">
        <v>0</v>
      </c>
      <c r="G273" s="1" t="s">
        <v>23</v>
      </c>
      <c r="I273" s="1" t="s">
        <v>17</v>
      </c>
      <c r="J273" s="4"/>
      <c r="K273" s="3" t="s">
        <v>450</v>
      </c>
      <c r="L273" s="1">
        <v>2016</v>
      </c>
      <c r="M273" s="1" t="s">
        <v>18</v>
      </c>
      <c r="N273" s="1" t="s">
        <v>22</v>
      </c>
    </row>
    <row r="274" spans="1:14" ht="57.75">
      <c r="A274" s="1" t="str">
        <f t="shared" si="12"/>
        <v>2023-01-07</v>
      </c>
      <c r="B274" s="1" t="str">
        <f>"1415"</f>
        <v>1415</v>
      </c>
      <c r="C274" s="2" t="s">
        <v>332</v>
      </c>
      <c r="E274" s="1" t="str">
        <f>" "</f>
        <v> </v>
      </c>
      <c r="F274" s="1">
        <v>0</v>
      </c>
      <c r="G274" s="1" t="s">
        <v>23</v>
      </c>
      <c r="I274" s="1" t="s">
        <v>17</v>
      </c>
      <c r="J274" s="4"/>
      <c r="K274" s="3" t="s">
        <v>333</v>
      </c>
      <c r="L274" s="1">
        <v>2012</v>
      </c>
      <c r="M274" s="1" t="s">
        <v>18</v>
      </c>
      <c r="N274" s="1" t="s">
        <v>22</v>
      </c>
    </row>
    <row r="275" spans="1:13" ht="57.75">
      <c r="A275" s="1" t="str">
        <f t="shared" si="12"/>
        <v>2023-01-07</v>
      </c>
      <c r="B275" s="1" t="str">
        <f>"1515"</f>
        <v>1515</v>
      </c>
      <c r="C275" s="2" t="s">
        <v>451</v>
      </c>
      <c r="E275" s="1" t="str">
        <f>"2015"</f>
        <v>2015</v>
      </c>
      <c r="F275" s="1">
        <v>0</v>
      </c>
      <c r="G275" s="1" t="s">
        <v>23</v>
      </c>
      <c r="I275" s="1" t="s">
        <v>17</v>
      </c>
      <c r="J275" s="4"/>
      <c r="K275" s="3" t="s">
        <v>452</v>
      </c>
      <c r="L275" s="1">
        <v>0</v>
      </c>
      <c r="M275" s="1" t="s">
        <v>18</v>
      </c>
    </row>
    <row r="276" spans="1:13" ht="43.5">
      <c r="A276" s="1" t="str">
        <f t="shared" si="12"/>
        <v>2023-01-07</v>
      </c>
      <c r="B276" s="1" t="str">
        <f>"1705"</f>
        <v>1705</v>
      </c>
      <c r="C276" s="2" t="s">
        <v>122</v>
      </c>
      <c r="D276" s="2" t="s">
        <v>453</v>
      </c>
      <c r="E276" s="1" t="str">
        <f>"2017"</f>
        <v>2017</v>
      </c>
      <c r="F276" s="1">
        <v>11</v>
      </c>
      <c r="G276" s="1" t="s">
        <v>23</v>
      </c>
      <c r="I276" s="1" t="s">
        <v>17</v>
      </c>
      <c r="J276" s="4"/>
      <c r="K276" s="3" t="s">
        <v>123</v>
      </c>
      <c r="L276" s="1">
        <v>2017</v>
      </c>
      <c r="M276" s="1" t="s">
        <v>18</v>
      </c>
    </row>
    <row r="277" spans="1:13" ht="43.5">
      <c r="A277" s="1" t="str">
        <f t="shared" si="12"/>
        <v>2023-01-07</v>
      </c>
      <c r="B277" s="1" t="str">
        <f>"1715"</f>
        <v>1715</v>
      </c>
      <c r="C277" s="2" t="s">
        <v>494</v>
      </c>
      <c r="D277" s="2" t="s">
        <v>455</v>
      </c>
      <c r="E277" s="1" t="str">
        <f>"01"</f>
        <v>01</v>
      </c>
      <c r="F277" s="1">
        <v>1</v>
      </c>
      <c r="G277" s="1" t="s">
        <v>23</v>
      </c>
      <c r="I277" s="1" t="s">
        <v>17</v>
      </c>
      <c r="J277" s="4"/>
      <c r="K277" s="3" t="s">
        <v>454</v>
      </c>
      <c r="L277" s="1">
        <v>2008</v>
      </c>
      <c r="M277" s="1" t="s">
        <v>18</v>
      </c>
    </row>
    <row r="278" spans="1:13" ht="57.75">
      <c r="A278" s="1" t="str">
        <f t="shared" si="12"/>
        <v>2023-01-07</v>
      </c>
      <c r="B278" s="1" t="str">
        <f>"1815"</f>
        <v>1815</v>
      </c>
      <c r="C278" s="2" t="s">
        <v>456</v>
      </c>
      <c r="D278" s="2" t="s">
        <v>458</v>
      </c>
      <c r="E278" s="1" t="str">
        <f>"01"</f>
        <v>01</v>
      </c>
      <c r="F278" s="1">
        <v>13</v>
      </c>
      <c r="G278" s="1" t="s">
        <v>14</v>
      </c>
      <c r="I278" s="1" t="s">
        <v>17</v>
      </c>
      <c r="J278" s="4"/>
      <c r="K278" s="3" t="s">
        <v>457</v>
      </c>
      <c r="L278" s="1">
        <v>2020</v>
      </c>
      <c r="M278" s="1" t="s">
        <v>28</v>
      </c>
    </row>
    <row r="279" spans="1:13" ht="87">
      <c r="A279" s="1" t="str">
        <f t="shared" si="12"/>
        <v>2023-01-07</v>
      </c>
      <c r="B279" s="1" t="str">
        <f>"1845"</f>
        <v>1845</v>
      </c>
      <c r="C279" s="2" t="s">
        <v>459</v>
      </c>
      <c r="D279" s="2" t="s">
        <v>461</v>
      </c>
      <c r="E279" s="1" t="str">
        <f>"04"</f>
        <v>04</v>
      </c>
      <c r="F279" s="1">
        <v>2</v>
      </c>
      <c r="G279" s="1" t="s">
        <v>14</v>
      </c>
      <c r="H279" s="1" t="s">
        <v>35</v>
      </c>
      <c r="I279" s="1" t="s">
        <v>17</v>
      </c>
      <c r="J279" s="4"/>
      <c r="K279" s="3" t="s">
        <v>460</v>
      </c>
      <c r="L279" s="1">
        <v>0</v>
      </c>
      <c r="M279" s="1" t="s">
        <v>18</v>
      </c>
    </row>
    <row r="280" spans="1:14" ht="43.5">
      <c r="A280" s="7" t="str">
        <f t="shared" si="12"/>
        <v>2023-01-07</v>
      </c>
      <c r="B280" s="7" t="str">
        <f>"1915"</f>
        <v>1915</v>
      </c>
      <c r="C280" s="8" t="s">
        <v>462</v>
      </c>
      <c r="D280" s="8" t="s">
        <v>464</v>
      </c>
      <c r="E280" s="7" t="str">
        <f>"02"</f>
        <v>02</v>
      </c>
      <c r="F280" s="7">
        <v>1</v>
      </c>
      <c r="G280" s="7" t="s">
        <v>14</v>
      </c>
      <c r="H280" s="7"/>
      <c r="I280" s="7" t="s">
        <v>17</v>
      </c>
      <c r="J280" s="5" t="s">
        <v>522</v>
      </c>
      <c r="K280" s="6" t="s">
        <v>463</v>
      </c>
      <c r="L280" s="7">
        <v>2018</v>
      </c>
      <c r="M280" s="7" t="s">
        <v>18</v>
      </c>
      <c r="N280" s="7"/>
    </row>
    <row r="281" spans="1:14" ht="43.5">
      <c r="A281" s="7" t="str">
        <f t="shared" si="12"/>
        <v>2023-01-07</v>
      </c>
      <c r="B281" s="7" t="str">
        <f>"1945"</f>
        <v>1945</v>
      </c>
      <c r="C281" s="8" t="s">
        <v>465</v>
      </c>
      <c r="D281" s="8"/>
      <c r="E281" s="7" t="str">
        <f>" "</f>
        <v> </v>
      </c>
      <c r="F281" s="7">
        <v>0</v>
      </c>
      <c r="G281" s="7" t="s">
        <v>14</v>
      </c>
      <c r="H281" s="7"/>
      <c r="I281" s="7" t="s">
        <v>17</v>
      </c>
      <c r="J281" s="5" t="s">
        <v>500</v>
      </c>
      <c r="K281" s="6" t="s">
        <v>466</v>
      </c>
      <c r="L281" s="7">
        <v>2018</v>
      </c>
      <c r="M281" s="7" t="s">
        <v>28</v>
      </c>
      <c r="N281" s="7" t="s">
        <v>22</v>
      </c>
    </row>
    <row r="282" spans="1:14" ht="72">
      <c r="A282" s="7" t="str">
        <f t="shared" si="12"/>
        <v>2023-01-07</v>
      </c>
      <c r="B282" s="7" t="str">
        <f>"2045"</f>
        <v>2045</v>
      </c>
      <c r="C282" s="8" t="s">
        <v>467</v>
      </c>
      <c r="D282" s="8" t="s">
        <v>88</v>
      </c>
      <c r="E282" s="7" t="str">
        <f>" "</f>
        <v> </v>
      </c>
      <c r="F282" s="7">
        <v>0</v>
      </c>
      <c r="G282" s="7" t="s">
        <v>168</v>
      </c>
      <c r="H282" s="7" t="s">
        <v>70</v>
      </c>
      <c r="I282" s="7"/>
      <c r="J282" s="5" t="s">
        <v>523</v>
      </c>
      <c r="K282" s="6" t="s">
        <v>468</v>
      </c>
      <c r="L282" s="7">
        <v>2018</v>
      </c>
      <c r="M282" s="7" t="s">
        <v>95</v>
      </c>
      <c r="N282" s="7" t="s">
        <v>22</v>
      </c>
    </row>
    <row r="283" spans="1:14" ht="72">
      <c r="A283" s="1" t="str">
        <f t="shared" si="12"/>
        <v>2023-01-07</v>
      </c>
      <c r="B283" s="1" t="str">
        <f>"2250"</f>
        <v>2250</v>
      </c>
      <c r="C283" s="2" t="s">
        <v>469</v>
      </c>
      <c r="D283" s="2" t="s">
        <v>88</v>
      </c>
      <c r="E283" s="1" t="str">
        <f>" "</f>
        <v> </v>
      </c>
      <c r="F283" s="1">
        <v>0</v>
      </c>
      <c r="G283" s="1" t="s">
        <v>14</v>
      </c>
      <c r="I283" s="1" t="s">
        <v>17</v>
      </c>
      <c r="J283" s="4"/>
      <c r="K283" s="3" t="s">
        <v>470</v>
      </c>
      <c r="L283" s="1">
        <v>2022</v>
      </c>
      <c r="M283" s="1" t="s">
        <v>18</v>
      </c>
      <c r="N283" s="1" t="s">
        <v>22</v>
      </c>
    </row>
    <row r="284" spans="1:13" ht="72">
      <c r="A284" s="1" t="str">
        <f t="shared" si="12"/>
        <v>2023-01-07</v>
      </c>
      <c r="B284" s="1" t="str">
        <f>"2350"</f>
        <v>2350</v>
      </c>
      <c r="C284" s="2" t="s">
        <v>471</v>
      </c>
      <c r="E284" s="1" t="str">
        <f>"00"</f>
        <v>00</v>
      </c>
      <c r="F284" s="1">
        <v>0</v>
      </c>
      <c r="G284" s="1" t="s">
        <v>23</v>
      </c>
      <c r="I284" s="1" t="s">
        <v>17</v>
      </c>
      <c r="J284" s="4"/>
      <c r="K284" s="3" t="s">
        <v>472</v>
      </c>
      <c r="L284" s="1">
        <v>2017</v>
      </c>
      <c r="M284" s="1" t="s">
        <v>28</v>
      </c>
    </row>
    <row r="285" spans="1:13" ht="72">
      <c r="A285" s="1" t="str">
        <f t="shared" si="12"/>
        <v>2023-01-07</v>
      </c>
      <c r="B285" s="1" t="str">
        <f>"2400"</f>
        <v>2400</v>
      </c>
      <c r="C285" s="2" t="s">
        <v>13</v>
      </c>
      <c r="E285" s="1" t="str">
        <f>"02"</f>
        <v>02</v>
      </c>
      <c r="F285" s="1">
        <v>7</v>
      </c>
      <c r="G285" s="1" t="s">
        <v>14</v>
      </c>
      <c r="H285" s="1" t="s">
        <v>15</v>
      </c>
      <c r="I285" s="1" t="s">
        <v>17</v>
      </c>
      <c r="J285" s="4"/>
      <c r="K285" s="3" t="s">
        <v>16</v>
      </c>
      <c r="L285" s="1">
        <v>2011</v>
      </c>
      <c r="M285" s="1" t="s">
        <v>18</v>
      </c>
    </row>
    <row r="286" spans="1:13" ht="72">
      <c r="A286" s="1" t="str">
        <f t="shared" si="12"/>
        <v>2023-01-07</v>
      </c>
      <c r="B286" s="1" t="str">
        <f>"2500"</f>
        <v>2500</v>
      </c>
      <c r="C286" s="2" t="s">
        <v>13</v>
      </c>
      <c r="E286" s="1" t="str">
        <f>"02"</f>
        <v>02</v>
      </c>
      <c r="F286" s="1">
        <v>7</v>
      </c>
      <c r="G286" s="1" t="s">
        <v>14</v>
      </c>
      <c r="H286" s="1" t="s">
        <v>15</v>
      </c>
      <c r="I286" s="1" t="s">
        <v>17</v>
      </c>
      <c r="J286" s="4"/>
      <c r="K286" s="3" t="s">
        <v>16</v>
      </c>
      <c r="L286" s="1">
        <v>2011</v>
      </c>
      <c r="M286" s="1" t="s">
        <v>18</v>
      </c>
    </row>
    <row r="287" spans="1:13" ht="72">
      <c r="A287" s="1" t="str">
        <f t="shared" si="12"/>
        <v>2023-01-07</v>
      </c>
      <c r="B287" s="1" t="str">
        <f>"2600"</f>
        <v>2600</v>
      </c>
      <c r="C287" s="2" t="s">
        <v>13</v>
      </c>
      <c r="E287" s="1" t="str">
        <f>"02"</f>
        <v>02</v>
      </c>
      <c r="F287" s="1">
        <v>7</v>
      </c>
      <c r="G287" s="1" t="s">
        <v>14</v>
      </c>
      <c r="H287" s="1" t="s">
        <v>15</v>
      </c>
      <c r="I287" s="1" t="s">
        <v>17</v>
      </c>
      <c r="J287" s="4"/>
      <c r="K287" s="3" t="s">
        <v>16</v>
      </c>
      <c r="L287" s="1">
        <v>2011</v>
      </c>
      <c r="M287" s="1" t="s">
        <v>18</v>
      </c>
    </row>
    <row r="288" spans="1:13" ht="72">
      <c r="A288" s="1" t="str">
        <f t="shared" si="12"/>
        <v>2023-01-07</v>
      </c>
      <c r="B288" s="1" t="str">
        <f>"2700"</f>
        <v>2700</v>
      </c>
      <c r="C288" s="2" t="s">
        <v>13</v>
      </c>
      <c r="E288" s="1" t="str">
        <f>"02"</f>
        <v>02</v>
      </c>
      <c r="F288" s="1">
        <v>7</v>
      </c>
      <c r="G288" s="1" t="s">
        <v>14</v>
      </c>
      <c r="H288" s="1" t="s">
        <v>15</v>
      </c>
      <c r="I288" s="1" t="s">
        <v>17</v>
      </c>
      <c r="J288" s="4"/>
      <c r="K288" s="3" t="s">
        <v>16</v>
      </c>
      <c r="L288" s="1">
        <v>2011</v>
      </c>
      <c r="M288" s="1" t="s">
        <v>18</v>
      </c>
    </row>
    <row r="289" spans="1:13" ht="72">
      <c r="A289" s="1" t="str">
        <f t="shared" si="12"/>
        <v>2023-01-07</v>
      </c>
      <c r="B289" s="1" t="str">
        <f>"2800"</f>
        <v>2800</v>
      </c>
      <c r="C289" s="2" t="s">
        <v>13</v>
      </c>
      <c r="E289" s="1" t="str">
        <f>"02"</f>
        <v>02</v>
      </c>
      <c r="F289" s="1">
        <v>7</v>
      </c>
      <c r="G289" s="1" t="s">
        <v>14</v>
      </c>
      <c r="H289" s="1" t="s">
        <v>15</v>
      </c>
      <c r="I289" s="1" t="s">
        <v>17</v>
      </c>
      <c r="J289" s="4"/>
      <c r="K289" s="3" t="s">
        <v>16</v>
      </c>
      <c r="L289" s="1">
        <v>2011</v>
      </c>
      <c r="M289" s="1"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2022-12-01T01:51:52Z</dcterms:created>
  <dcterms:modified xsi:type="dcterms:W3CDTF">2022-12-01T01:51:56Z</dcterms:modified>
  <cp:category/>
  <cp:version/>
  <cp:contentType/>
  <cp:contentStatus/>
</cp:coreProperties>
</file>