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110" activeTab="0"/>
  </bookViews>
  <sheets>
    <sheet name="Publicity Program Guide 1503514" sheetId="1" r:id="rId1"/>
  </sheets>
  <definedNames/>
  <calcPr fullCalcOnLoad="1"/>
</workbook>
</file>

<file path=xl/sharedStrings.xml><?xml version="1.0" encoding="utf-8"?>
<sst xmlns="http://schemas.openxmlformats.org/spreadsheetml/2006/main" count="1726" uniqueCount="486">
  <si>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</si>
  <si>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</si>
  <si>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</si>
  <si>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</si>
  <si>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</si>
  <si>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</si>
  <si>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</si>
  <si>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</si>
  <si>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</si>
  <si>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</si>
  <si>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</si>
  <si>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</si>
  <si>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</si>
  <si>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</si>
  <si>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</si>
  <si>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 xml:space="preserve">a l s </t>
  </si>
  <si>
    <t>Hosted by music guru Alec Doomadgee, we feature some of our best Indigenous musicians and go behind the scenes to have a 'dorris' and get the lowdown with your favourite artists from Oz and abroad.</t>
  </si>
  <si>
    <t>RPT</t>
  </si>
  <si>
    <t>AUSTRALIA</t>
  </si>
  <si>
    <t>Musomagic Outback Tracks</t>
  </si>
  <si>
    <t>G</t>
  </si>
  <si>
    <t>Showcasing songs and videos created in remote outback communities.</t>
  </si>
  <si>
    <t>Alice Dunes</t>
  </si>
  <si>
    <t>Y</t>
  </si>
  <si>
    <t>Arnhern Land</t>
  </si>
  <si>
    <t>Coyote's Crazy Smart Science Show</t>
  </si>
  <si>
    <t>We meet with Indigenous fishermen who teach us about respectfully living by the ocean.</t>
  </si>
  <si>
    <t>Life By The Ocean</t>
  </si>
  <si>
    <t>CANADA</t>
  </si>
  <si>
    <t>Aussie Bush Tales</t>
  </si>
  <si>
    <t>Elder Moort spots an eagle flying over camp and decides he would like it for a pet. Moort calls the children to catch it for him. Later Moort is startled to see Boya in the sky holding onto a rope.</t>
  </si>
  <si>
    <t>Flight Of An Eagle</t>
  </si>
  <si>
    <t>Waabiny Time</t>
  </si>
  <si>
    <t>Celebrate Nyoongar Culture and learn more about our country with Waabiny Time</t>
  </si>
  <si>
    <t>Raven's Quest</t>
  </si>
  <si>
    <t>Ansen is a ten-year-old boy from the Tsuut'ina nation outside of Calgary, Alberta. He rides horses bareback, a long-standing tradition among First Nation horsemen.</t>
  </si>
  <si>
    <t>Ansen</t>
  </si>
  <si>
    <t xml:space="preserve">Wolf Joe </t>
  </si>
  <si>
    <t>Nina would rather rather play than work on preparing her jingle dress until she realizes she's almost out of time. Her friends carry out a rescue to help Nina save her dream of dancing at the pow-wow.</t>
  </si>
  <si>
    <t>Jingle Dress Mess</t>
  </si>
  <si>
    <t>Nanny Tuta</t>
  </si>
  <si>
    <t>The box of Tuta's shoes and socks needs some arrangements. Help Tuta find a pair for each shoe and find out which are her favorite ones!</t>
  </si>
  <si>
    <t>Chores</t>
  </si>
  <si>
    <t>UNITED KINGDOM</t>
  </si>
  <si>
    <t xml:space="preserve">Spartakus And The Sun Beneath The Sea </t>
  </si>
  <si>
    <t>In the ruins of the first city of Arkadia, built just after the great cataclysm, our heroes search for records of the creation of the Shagma.</t>
  </si>
  <si>
    <t>FRANCE</t>
  </si>
  <si>
    <t>Bushwhacked</t>
  </si>
  <si>
    <t>Kamil challenges Kayne's inner cowboy to conquer a rodeo bull ride and become a protection athlete AKA Rodeo Clown at a professional rodeo!</t>
  </si>
  <si>
    <t>Rodeo</t>
  </si>
  <si>
    <t>The Magic Canoe</t>
  </si>
  <si>
    <t>Nico has fun camouflaging himself and, not knowing how to stop, comes close to triggering an accident.</t>
  </si>
  <si>
    <t>Hide And Seek</t>
  </si>
  <si>
    <t>Julie declares herself a tightrope walker and, unaware that she does not yet have the skills, insists on walking a high tightrope right away.</t>
  </si>
  <si>
    <t>Julie's Rodeo</t>
  </si>
  <si>
    <t>Motor Sport: Dakar Rally 2023</t>
  </si>
  <si>
    <t>NC</t>
  </si>
  <si>
    <t>All the best moments and highlights from the Dakar Rally, Stage 4. International Motor Sport, 2023.</t>
  </si>
  <si>
    <t>Dakar Rally, Stage 4</t>
  </si>
  <si>
    <t>SAUDI ARABIA</t>
  </si>
  <si>
    <t>Rugby League 2022: Koori Knockout</t>
  </si>
  <si>
    <t>Relive all the magic of the 50th edition of the Koori Knockout - an unforgettable gathering of sport and culture.</t>
  </si>
  <si>
    <t>Men's Grand Final - Nab V Wac</t>
  </si>
  <si>
    <t>QLD Murri Carnival Finals 2022</t>
  </si>
  <si>
    <t>Watch QLD Murri Carnival 2022 Finals at the Redcliffe Dolphins Moreton Daily Stadium as teams go head-to-head to become Murri Carnival champs.</t>
  </si>
  <si>
    <t>Women's Grand Final</t>
  </si>
  <si>
    <t>Nrl WA Harmony Cup Finals 2022</t>
  </si>
  <si>
    <t>The biggest multicultural sports event in Western Australia where sports men and women come together to take part in the NRL WA's Harmony Nines tournament.</t>
  </si>
  <si>
    <t>Women's Grand Final - Te Puru Vs Pikiao Warriors</t>
  </si>
  <si>
    <t>Men's Grand Final - Hawaiki Roa Vs Taranaki</t>
  </si>
  <si>
    <t>Afl 2022: Ntfl Women's Under 18s</t>
  </si>
  <si>
    <t>All the action from the NTFL Women's Under 18s 2022 season.</t>
  </si>
  <si>
    <t>Darwin Buffaloes V St Mary's</t>
  </si>
  <si>
    <t>Afl 2022: Ntfl Men's Under 18s</t>
  </si>
  <si>
    <t>All the action from the NTFL Men's Under 18s 2022 season.</t>
  </si>
  <si>
    <t>Waratah V Nightcliff</t>
  </si>
  <si>
    <t>Nyoongar Footy Magic Bio Pics</t>
  </si>
  <si>
    <t>Leon Davis is a Nyoongar man from Northam, Western Australia.</t>
  </si>
  <si>
    <t>Leon Davis</t>
  </si>
  <si>
    <t>Bamay</t>
  </si>
  <si>
    <t>A slow TV showcase of the stunning landscapes found in Larrakia and Wulwulam Country.</t>
  </si>
  <si>
    <t>Larrakia &amp; Wulwulam Country</t>
  </si>
  <si>
    <t xml:space="preserve">Off Country </t>
  </si>
  <si>
    <t xml:space="preserve">a q </t>
  </si>
  <si>
    <t>As the school year gets underway, Xyz, Chloe and Marlley face personal challenges and must leave boarding school and return home; Jaycee travels home to her Aboriginal Mission in regional Victoria.</t>
  </si>
  <si>
    <t>Nitv News Update 2023</t>
  </si>
  <si>
    <t>The latest news from the oldest living culture, Join Natalie Ahmat and the team of NITV journalists for stories from an Indigenous perspective.</t>
  </si>
  <si>
    <t xml:space="preserve">Yellowstone </t>
  </si>
  <si>
    <t xml:space="preserve">a w </t>
  </si>
  <si>
    <t>The story of animals surviving one of the harshest seasonal changes on the planet continues. It is summer and the Yellowstone beavers have a new challenge.</t>
  </si>
  <si>
    <t>USA</t>
  </si>
  <si>
    <t xml:space="preserve">Our Law  </t>
  </si>
  <si>
    <t>First Nations cadets and police officers set out to try to build a law that's fair for everyone.</t>
  </si>
  <si>
    <t>The cadets are deployed to their regional posting to experience the realities of frontline policing.</t>
  </si>
  <si>
    <t xml:space="preserve">Muhammad Ali  </t>
  </si>
  <si>
    <t>M</t>
  </si>
  <si>
    <t xml:space="preserve">l </t>
  </si>
  <si>
    <t>Cassius Clay joins the Nation of Islam and adopts the name Muhammad Ali. For three years, Ali dominates the heavyweight ranks but in 1967, he refuses induction into the U.S. Army.</t>
  </si>
  <si>
    <t>The Fighter</t>
  </si>
  <si>
    <t>MA</t>
  </si>
  <si>
    <t xml:space="preserve">d l v </t>
  </si>
  <si>
    <t>Inspired by an incredible true story The Fighter is a affectionately humorous, yet stirring comeback tale of unlikely boxing hero "Irish" Micky Ward and his half-brother Dicky Eklund.</t>
  </si>
  <si>
    <t xml:space="preserve"> </t>
  </si>
  <si>
    <t>Songlines on Screen</t>
  </si>
  <si>
    <t>Yarripiri the giant ancestral taipan created the Jardiwanpa Songline through his journey, bringing songs, law and the Jardiwanpa fire ceremony to Warlpiri people.</t>
  </si>
  <si>
    <t>Yarripiri's Journey</t>
  </si>
  <si>
    <t>Todd River</t>
  </si>
  <si>
    <t>Kakadu</t>
  </si>
  <si>
    <t>Isa, our awesome youth host, welcomes us to Our Great Blue World - and did you know the Oceans make up 70% of Mother Earth!</t>
  </si>
  <si>
    <t>Our Great Blue World</t>
  </si>
  <si>
    <t>The children have never heard of a Bunyip. They are told by Elder Moort if they go near the ghostly bush they may see one. They follow Moort's advice to stay in a cave overnight to see for themselves.</t>
  </si>
  <si>
    <t>Myth Of The Bunyip</t>
  </si>
  <si>
    <t>Marissa is an 11-year-old Ojibwe girl from Curve Lake, Ontario. She goes out in a canoe to harvest wild rice by hand.  It's a seed that's a traditional food for her people.</t>
  </si>
  <si>
    <t>Marissa</t>
  </si>
  <si>
    <t>Wolf Joe</t>
  </si>
  <si>
    <t>When Joe and his friends forget Mishoom's message and pick too many crabapples, the baskets tip over and roll downhill.</t>
  </si>
  <si>
    <t>Crabby Apples</t>
  </si>
  <si>
    <t>The Fox has received a parcel from Fennec, her relative living in Africa. It's a beautiful gift - game of dominoes with fruits. Play along with Foxy and Nanny Tuta and find out their favourite fruits!</t>
  </si>
  <si>
    <t>Postman</t>
  </si>
  <si>
    <t>Tehrig falls victim to the 'song of the machine', an ancient cyber trap that shuts down all of his functions.</t>
  </si>
  <si>
    <t>Holiday Fever</t>
  </si>
  <si>
    <t>Kamil challenges Kayne to hug a sawfish, but to find it he must visit a place where darkness is king amidst waters alive with bull sharks and crocodiles.</t>
  </si>
  <si>
    <t>Sawfish</t>
  </si>
  <si>
    <t>Pam is fearful when people talk to her about ghosts. It is only in a funny adventure that she will be able to distinguish the true from the false.</t>
  </si>
  <si>
    <t>Nico has bad manners and it is only when he is confronted with Orote, a prehistoric man with no good manners, that Nico will become aware that certain behaviors are not pleasant for others.</t>
  </si>
  <si>
    <t>Nico Has No Manners</t>
  </si>
  <si>
    <t>Sing About This Country</t>
  </si>
  <si>
    <t>"Sing About This Country" is a documentary following country music star Troy Cassar-Daley and his good friends from The Black Image Band</t>
  </si>
  <si>
    <t>Shortland Street</t>
  </si>
  <si>
    <t xml:space="preserve">a </t>
  </si>
  <si>
    <t>Leanne, guilty at having slept with Damo, keeps her distance from Desi and Damo. Nicole broaches this with Leanne, challenging her to step up for her friends.</t>
  </si>
  <si>
    <t>NEW ZEALAND</t>
  </si>
  <si>
    <t>The Cook Up With Adam Liaw</t>
  </si>
  <si>
    <t>Do you ever have leftover spag bol sauce and just don't know what to do with it? Well never fear, Adam and guests, author and lecturer Bruce Pascoe and chef Jared Ingersoll, have some easy ideas.</t>
  </si>
  <si>
    <t>Use It Up Spag Bol</t>
  </si>
  <si>
    <t>Kamil challenges Kayne to rescue a venomous, temperamental King Brown snake - and the King Brown is not too happy about it!</t>
  </si>
  <si>
    <t>King Brown Snake</t>
  </si>
  <si>
    <t>Harding Dam</t>
  </si>
  <si>
    <t>Trying for the dam again, the Red Dirt Riders set off on country tracks to reach their destination.</t>
  </si>
  <si>
    <t xml:space="preserve">Aussie Bush Tales </t>
  </si>
  <si>
    <t>The Aboriginal boys find some eucalyptus branches and decide to make three didgeridoos that will have the most beautiful acoustic sounds in the land.</t>
  </si>
  <si>
    <t>Three Didgeridoos</t>
  </si>
  <si>
    <t>Grace Beside Me</t>
  </si>
  <si>
    <t>Fuzzy is set on having a normal 13th birthday, but the Ancestors have other plans.</t>
  </si>
  <si>
    <t>Spooky Month</t>
  </si>
  <si>
    <t>After freeing the prisoners, Spartakus heads for Arkadia. There, the meaning of the oracle is finally revealed and for Bob and Rebecca, it's almost time to finally go home.</t>
  </si>
  <si>
    <t>To Elsewehere And Tomorrow</t>
  </si>
  <si>
    <t xml:space="preserve">Our Stories </t>
  </si>
  <si>
    <t>Anangu singer Zaachariaha Fielding of Electric Fields returns home to the central desert community of Mimili to reveal the inspiration behind his music and the challenges he overcame as a child.</t>
  </si>
  <si>
    <t>Voice From The Desert</t>
  </si>
  <si>
    <t>Proud Ngarrindjeri man, Leon 'Scornzy' Dodd, talks about his unique job at Monarto Zoo where he collects food for exotic animals and passes on his traditional knowledge to younger Indigenous trainees.</t>
  </si>
  <si>
    <t>Man Of The Land</t>
  </si>
  <si>
    <t>APTN National News</t>
  </si>
  <si>
    <t>News week in review from Canada's Indigenous broadcaster APTN.</t>
  </si>
  <si>
    <t>Slow TV is back on NITV with more beautiful Bamay, celebrating stunning landscapes of Countries across Australia. Sit back and relax with the healing powers of Country.</t>
  </si>
  <si>
    <t>Girramay Country-  Cardwell QLD Part 2</t>
  </si>
  <si>
    <t>Dance Ceremony</t>
  </si>
  <si>
    <t>Dance ceremony performed at Dyoondalup (Point Walter Reserve, WA) by the Djurpin Djindas, Kwarbah Djookian and Midn Marr Dreaming and Kooangka's Kreate.</t>
  </si>
  <si>
    <t>Dyoondalup</t>
  </si>
  <si>
    <t>Undiscovered Vistas</t>
  </si>
  <si>
    <t>A diverse trek through the remote and surprising canyonlands of southern Utah reveal soaring cliff walls, forested plateaus and breathtaking gorges.</t>
  </si>
  <si>
    <t>Utah, USA</t>
  </si>
  <si>
    <t>Outback Lockdown</t>
  </si>
  <si>
    <t>As the weeks roll on, it doesn't get any easier. Their stay in the outback is set to last much longer than originally planned, so Ky and Calem make an emergency dash to the nearest town for supplies.</t>
  </si>
  <si>
    <t>Risking It And Roughing It</t>
  </si>
  <si>
    <t>Karla Grant Presents</t>
  </si>
  <si>
    <t>In Wujal Wujal the Elders' greatest fear is that their Kuku-Yalanji language and culture will be lost. They hope, by sharing their stories and language, they can change the tide of time.</t>
  </si>
  <si>
    <t>Long Time Ago Bloomfield River</t>
  </si>
  <si>
    <t xml:space="preserve">Cottagers And Indians </t>
  </si>
  <si>
    <t>James Whetung is reclaiming his indigenous right to plant thousands of acres of wild rice on Pigeon Lake. Local homeowners are furious with the destruction of their lake.</t>
  </si>
  <si>
    <t>The Justice Of Bunny King</t>
  </si>
  <si>
    <t xml:space="preserve">a l v </t>
  </si>
  <si>
    <t>A mother with a sketchy past washes windows at traffic lights, saving every cent to win back custody of her kids. After promising her daughter a birthday party, she breaks the rules to keep her word.</t>
  </si>
  <si>
    <t xml:space="preserve">Bamay </t>
  </si>
  <si>
    <t>This episode of Bamay showcases beautiful Arrernte and Warlpiri Country, with locations such as Mparntwe Alice Springs and the Ellery Creek Big Hole.</t>
  </si>
  <si>
    <t>Arrernte Country - Mparntwe Alice Springs</t>
  </si>
  <si>
    <t>Ooraminna</t>
  </si>
  <si>
    <t>Mataranka</t>
  </si>
  <si>
    <t>Our Youth Host, Isa and our Science Questers are inspired by the leadership of T'Sou-Ke Nation and other First Nations bringing Solar Power to their communities.</t>
  </si>
  <si>
    <t>Solar Power</t>
  </si>
  <si>
    <t>Cameron is a 10-year-old Mohawk boy from the Six Nations of the Grand River, Ontario.  Cameron is super sporty and loves to play hockey and lacrosse.</t>
  </si>
  <si>
    <t>Cameron</t>
  </si>
  <si>
    <t>When Joe finds a small carved owl he knows that it must belong to someone in Turtle Bay but because he wants to keep it he is reluctant to search for the carving's owner.</t>
  </si>
  <si>
    <t>Finders Keepers</t>
  </si>
  <si>
    <t>Do you know what a carnival is? Nanny Tuta and the Fox dress up in various costumes and can't decide which mask is right to attend the carnival.</t>
  </si>
  <si>
    <t>Carnival</t>
  </si>
  <si>
    <t>Rebecca ventures into the world of Alice in Wonderland. For their part, the pirates go on a sleep hunt.</t>
  </si>
  <si>
    <t>Dodo</t>
  </si>
  <si>
    <t>Find out why Kamil challenges Kayne to wash his hair with camel urine in a hilarious episode of Bushwhacked with the grossest mission yet!</t>
  </si>
  <si>
    <t>Camels</t>
  </si>
  <si>
    <t>Julie does not believe that unicorns exist. During the funny adventure she will become aware that wonderful creatures can also exist in real life.</t>
  </si>
  <si>
    <t>Julie And The Sea Unicorn</t>
  </si>
  <si>
    <t>Pam learns that some liquids, even in small amounts, can be harmful to streams and their inhabitants.</t>
  </si>
  <si>
    <t>Water Rescue!</t>
  </si>
  <si>
    <t>Living By The Stars</t>
  </si>
  <si>
    <t>There is the belief that the star Puanga (Rigel) is the true marker of the Maori New Year. While this is the case in some regions, other regions, follow a different marker to indicate the new year.</t>
  </si>
  <si>
    <t>Matariki And Puanga</t>
  </si>
  <si>
    <t>After years of haunting silence, Tom returns to his grandmother's country, seeking the permission of Lawmen to learn Dhambul, the Morning Star ceremony.</t>
  </si>
  <si>
    <t>Finding Mawiranga</t>
  </si>
  <si>
    <t>Ganbu Gulin: One Mob</t>
  </si>
  <si>
    <t>Stripped of their right to hold citizenship ceremonies, the Darebin community Aboriginal community and the Council created a new day to celebrate living together.</t>
  </si>
  <si>
    <t>Reminded that life is short, Harper is re-invigorated by a good day at work. Meanwhile, Viv feels her own life has been side-lined when Chris is too stressed and busy to make time for her.</t>
  </si>
  <si>
    <t>Host Adam Liaw is joined in the Cook Up Kitchen by comedians Suren Jayemanne and Jennifer Wong to create their ultimate after-show eats.</t>
  </si>
  <si>
    <t>After-Show</t>
  </si>
  <si>
    <t>Kayne and Kamil brave shark infested waters, dodge salt-water crocodiles and come face to face with venomous sea snakes before meeting the box jellyfish!</t>
  </si>
  <si>
    <t>Box Jellyfish</t>
  </si>
  <si>
    <t>Little J &amp; Big Cuz</t>
  </si>
  <si>
    <t>Big Cuz doubts she's got what it takes to captain the school's rugby team.</t>
  </si>
  <si>
    <t>Footy Trip (Kunwinjku)</t>
  </si>
  <si>
    <t>While hunting for a kangaroo the Aboriginal boys were followed by a friendly emu that had just walked through a smelly prickle bush.</t>
  </si>
  <si>
    <t>Hot Emu Soup</t>
  </si>
  <si>
    <t>Fuzzy is visited by the spirit of a bushranger with a long lost treasure.</t>
  </si>
  <si>
    <t>Black Hat's Treasure</t>
  </si>
  <si>
    <t>While exploring a cave, Bob and his sister Rebecca meet Arkana, messenger of the city of Arkadia, nestled in the center of the Earth.</t>
  </si>
  <si>
    <t>Cherissma Blackman shares her experiences in how she balances living in two worlds, law and lore, to help her mob.</t>
  </si>
  <si>
    <t>Tell Me Tidda</t>
  </si>
  <si>
    <t>Follows storyteller and Ngarrindjeri jewellery maker, Stephanie 'Aunty Steph' Gollan, as she prepares to participate in Survival Day activities at Semaphore, South Australia.</t>
  </si>
  <si>
    <t>Aunty Steph, An Adelaide Jewel</t>
  </si>
  <si>
    <t xml:space="preserve">Indian Country Today </t>
  </si>
  <si>
    <t>Native American News</t>
  </si>
  <si>
    <t>Gomeroi Country -  Moree NSW Part 1</t>
  </si>
  <si>
    <t>Epic natural wonders are uncovered in the remote American southwest desert. From vast canyons bound by towering cliffs to red striped fossilized dunes, the Paria Plateau is a geologic marvel.</t>
  </si>
  <si>
    <t>Canyon Country, Utah And Arizona USA</t>
  </si>
  <si>
    <t xml:space="preserve">Chatham Islanders </t>
  </si>
  <si>
    <t>The main Chatham Island is the big smoke for the 46 inhabitants of Pitt Island. There are no shops, no gas stations and it's a whole different world.</t>
  </si>
  <si>
    <t>Subsistence</t>
  </si>
  <si>
    <t>The Barber</t>
  </si>
  <si>
    <t>The barbershop is a place where men can be men and talk about what’s going on inside their heads. Peleti takes the barbershop kaupapa to the men who can’t walk into the shop, the Hawkes Bay mens pris</t>
  </si>
  <si>
    <t>Fa'amoemoe / Te Whakawhirinaki</t>
  </si>
  <si>
    <t xml:space="preserve">Over The Black Dot </t>
  </si>
  <si>
    <t>A weekly off-the-cuff footy chat with Rugby League great Dean Widders and Timana Tahu with regular recurring guest Bo De La Cruz. They discuss everything from the grass roots all the way to the NRL.</t>
  </si>
  <si>
    <t>Bloodmoon</t>
  </si>
  <si>
    <t xml:space="preserve">h v </t>
  </si>
  <si>
    <t>A stealthy and unseen killer decides to stalk teenage lovers at a headmistress's boarding school in Australia.</t>
  </si>
  <si>
    <t>Geraldine</t>
  </si>
  <si>
    <t>Hate Rising</t>
  </si>
  <si>
    <t>Hate Rising was inspired by an incident in which journalist Jorge Ramos was ejected from a Donald Trump press conference and told by the presidential candidate to 'go back to Univision'.</t>
  </si>
  <si>
    <t>Hermannsburg</t>
  </si>
  <si>
    <t>Palm Valley</t>
  </si>
  <si>
    <t>Isa introduces us to the world of skateboarding and our Science Questers learn how physics, force, energy and gravity are in motion while skateboarding - while having fun doing ollies!</t>
  </si>
  <si>
    <t>Skateboarding</t>
  </si>
  <si>
    <t>Hope is an 11-year-old Ojibwe girl from Wikwemkoong, Ontario.  Her family is part of the Three Fires Confederacy.  Hope loves to plant corn, beans and squash in her traditional Three Sisters garden.</t>
  </si>
  <si>
    <t>Hope</t>
  </si>
  <si>
    <t>Buddy is so nervous around a new puppy, his fear turns a simple dog walking mission into a wild chase. chase. But when he sees the big pup is headed for danger he faces his fear and saves the day!</t>
  </si>
  <si>
    <t>Puppy Pile</t>
  </si>
  <si>
    <t>Oh my! The Fox is sick, she sneezes instead of saying the usual 'Coo-coo'. Luckily Nanny Tuta knows how to take care of sick Foxy, so she will be healthy and active very soon again.</t>
  </si>
  <si>
    <t>Foxy Is Sick</t>
  </si>
  <si>
    <t>A ship without sails, adrift, an unconscious passenger... this navigator is rescued by our hero is Ulysses!</t>
  </si>
  <si>
    <t>Kayne and Kamil meet the cast of mantas, dolphins, soldier crabs and turtles in Kayne's quest to help the endangered dugong from the threat of extinction in this important episode of Bushwhacked!</t>
  </si>
  <si>
    <t>Dugong</t>
  </si>
  <si>
    <t>Nico insists a lot that we play with him and it is only in the funny adventure that he will understand that people sometimes have other things to do than having fun with us.</t>
  </si>
  <si>
    <t>Nico And His Sticky Friend</t>
  </si>
  <si>
    <t>Julie has a tendency to take other people's things without asking permission, which annoys campers.</t>
  </si>
  <si>
    <t>Julia's Mania</t>
  </si>
  <si>
    <t>In this day and age, when we get sick we go to straight to the doctor. We believe that modern medicine has the cure for any sickness that we may have. But what did our ancestors do?</t>
  </si>
  <si>
    <t>Matariki Me Te Rongoa</t>
  </si>
  <si>
    <t>Still Frothin'</t>
  </si>
  <si>
    <t>Relive the 2016 Australian Indigenous Surfing titles in this high energy and fast paced musically driven half hour of power.</t>
  </si>
  <si>
    <t>Lagau Danalaig - An Island Life</t>
  </si>
  <si>
    <t>With an idyllic island lifestyle as the backdrop, we find out what makes Badu unique through the stories of the people as expressed in their art and culture.</t>
  </si>
  <si>
    <t xml:space="preserve">a s </t>
  </si>
  <si>
    <t>Trying to support Chris through his busy work schedule and grief, Viv cuts him some slack around looking after Amelie. But when she's forced to miss two visits with her father, her frustrations build.</t>
  </si>
  <si>
    <t>Happyfield owners Chris Theodosi and Jesse Orleans join host Adam Liaw in the Cook Up kitchen to create recipes they have learnt and perfected from their mums.</t>
  </si>
  <si>
    <t>Mum's Kitchen</t>
  </si>
  <si>
    <t>Kayne challenges Kamil to 5 mission in 24 hours in and around Sydney in a frantic race against the clock episode of Bushwhacked!</t>
  </si>
  <si>
    <t>Urban Animals</t>
  </si>
  <si>
    <t>Ride to School Day looms...will Little J be ready to ride Big Cuz's old bike in time?</t>
  </si>
  <si>
    <t>New Old Bike (Kunwinjku)</t>
  </si>
  <si>
    <t>The Elder Moort was getting hungry for some Bungarra to eat, he sent the three Aboriginal boys to catch one. They were fooled by the old Bungarra and found a camel that was stuck in a rabbit warren.</t>
  </si>
  <si>
    <t>Go Bungarra Go</t>
  </si>
  <si>
    <t>Fuzzy tries to protect Yar by telling him to blend in, but learns that sometimes standing out is better.</t>
  </si>
  <si>
    <t>Yarn For Yar</t>
  </si>
  <si>
    <t>In the city of Arkadia, the children feel that the life without Tehrig becomes more and more difficult.</t>
  </si>
  <si>
    <t>Between Two Worlds</t>
  </si>
  <si>
    <t>A multigenerational family explores their Indigenous and South Sea Islander lineage through a shared ancestor, matriarch Louise, and reflect on their connection to land and sea country.</t>
  </si>
  <si>
    <t>They Called Her Louise</t>
  </si>
  <si>
    <t>A mad mockumentary that explores the world of emerging comedy star Gabriel Willie, the real Bush Tucker Bunjie.</t>
  </si>
  <si>
    <t>Te Ao with Moana</t>
  </si>
  <si>
    <t>A weekly current affairs program that examines New Zealand and international stories through a Maori lens. From Maori Television, Auckland, NZ, in English.</t>
  </si>
  <si>
    <t>Gomeroi Country - Moree NSW Part 2</t>
  </si>
  <si>
    <t>The islands of the Bahamas are a haven for the migratory birds, green turtles and rock iguanas that find sanctuary in the archipelago's sandstone cliffs, underwater caves and pink-sand beaches.</t>
  </si>
  <si>
    <t>Who Do You Think You Are? Denise Scott</t>
  </si>
  <si>
    <t xml:space="preserve">a l n </t>
  </si>
  <si>
    <t>Comedian Denise Scott's search to find the truth about a dark family secret brings surprising results, while her Dad's family tree produces a highly unconventional ancestor.</t>
  </si>
  <si>
    <t>Denise Scott</t>
  </si>
  <si>
    <t>Yokayi Footy</t>
  </si>
  <si>
    <t>Yokayi is Victory! AFL is back. Yokayi Footy returns with more deadly AFL action, interviews, and analysis. Hosted by Megan Waters and Andrew Krakouer.</t>
  </si>
  <si>
    <t>Celtics / Lakers: Best Of Enemies</t>
  </si>
  <si>
    <t>There are rivalries, and then there is the Celtics vs. the Lakers. Best of Enemies gets to the heart of the greatest tug-of-war in NBA history.</t>
  </si>
  <si>
    <t xml:space="preserve">Lycett And Wallis </t>
  </si>
  <si>
    <t>Convict artist Joseph Lycett and his patron Newcastle Commandant Captain James Wallis started an art revolution that resulted in the preservation of vast amounts of Aboriginal Cultural Knowledge.</t>
  </si>
  <si>
    <t>Anzac Hill</t>
  </si>
  <si>
    <t>Maningrida</t>
  </si>
  <si>
    <t>We follow Kai and Anostin to Iceland to discover what happens underground and how almost 90% of Iceland homes are heated by geothermal power.</t>
  </si>
  <si>
    <t>Underground</t>
  </si>
  <si>
    <t>Simon is a 9-year-old Inuk boy who lives in Ottawa, Ontario. His passions are painting and photography and he's a very talented artist. One of his paintings sold at a gallery!</t>
  </si>
  <si>
    <t>Simon</t>
  </si>
  <si>
    <t>The trio invent their own sports competition but Joe becomes focused on winning until Buddy reminds them it's about fun as a team.</t>
  </si>
  <si>
    <t>Power Of Three</t>
  </si>
  <si>
    <t>It is late at night and it's dark at Nanny Tuta's place. The Fox is very afraid of the dark, but Tuta is brave - she will look up the darkness to catch it, so that Foxy can fall asleep peacefully.</t>
  </si>
  <si>
    <t>Darkness</t>
  </si>
  <si>
    <t>In the mountains, our heroes discover the entrance to a temple. They are greeted by a large priest wearing a mask with the head of a bird.</t>
  </si>
  <si>
    <t>When Nico, Pam and Julie try to build a teepee at Camp Manitou, Max imposes his help.</t>
  </si>
  <si>
    <t>Relax, Max!</t>
  </si>
  <si>
    <t>Pam really doesn't like bats. In a funny adventure she will discover that even the 'not beautiful' things can have very positive sides.</t>
  </si>
  <si>
    <t>Matariki has a very special association with food. We explore the connections between the Matariki cluster and our kai.</t>
  </si>
  <si>
    <t>Matariki Me Te Kai</t>
  </si>
  <si>
    <t xml:space="preserve">Dance Ceremony </t>
  </si>
  <si>
    <t>Dance ceremony performed on Waiben (Thursday Island) by the Island Stars.</t>
  </si>
  <si>
    <t>Waiben</t>
  </si>
  <si>
    <t>On Australian Shores: Survivor Stories</t>
  </si>
  <si>
    <t>In the 1970s and 1980s, Kimberley Aboriginal workers were involved in weed spraying campaigns organised by the Agricultural Protection Board of WA. They received no training or protective equipment.</t>
  </si>
  <si>
    <t>Maeve expresses her discontent with Vili's attitude towards her to Nicole. She convinces herself he is feeling threatened by her and determines to speak to him about it.</t>
  </si>
  <si>
    <t>Chef and author Bridget Foliaki Davis and apprentice chef Kyah Lulman are in the Cook Up Kitchen with Adam Liaw to create their ultimate five-ingredient lunches.</t>
  </si>
  <si>
    <t>Five-Ingredient Lunch</t>
  </si>
  <si>
    <t>Bungy jumping from high above the rainforest to plunging deep within, Kayne comes face to face with an ill tempered whistling tarantula in this episode of Bushwhacked about facing your fears!</t>
  </si>
  <si>
    <t>Tarantula</t>
  </si>
  <si>
    <t>Little J and Levi fear they'll never find class mascot Asron when he falls overboard.</t>
  </si>
  <si>
    <t>River Adventure (Roper Kriol)</t>
  </si>
  <si>
    <t>The Aboriginal children come across a honey ants nest and eat the ants and the honey nectar went all over their faces. A white dingo puppy follows them to lick the nectar off their lips.</t>
  </si>
  <si>
    <t>Waa Whoo A White Dingo</t>
  </si>
  <si>
    <t>Nan's story gives Fuzzy and Cat an understanding of the real meaning of sorry.</t>
  </si>
  <si>
    <t>Sorry</t>
  </si>
  <si>
    <t>Without suspecting that they are being watched and followed by pirates, our heroes venture into a jungle which shelters strange remains.</t>
  </si>
  <si>
    <t>Arkana And The Beast</t>
  </si>
  <si>
    <t>Our Stories</t>
  </si>
  <si>
    <t>Sally Palmer reveals the story and legacy of her mother, Agnes Palmer, who walked the streets of Santa Teresa throwing prayers to the wind and asking for healing to be brought to her people.</t>
  </si>
  <si>
    <t>Prayers To The Wind</t>
  </si>
  <si>
    <t>The 77 Percent</t>
  </si>
  <si>
    <t>Africa is home to a large number of youth as they constitute 77 per cent of the continent's population. A few ambitious youngsters come together to share their vision for the continent's future.</t>
  </si>
  <si>
    <t>GERMANY</t>
  </si>
  <si>
    <t>Nuenonne Country - Bruny Island TAS Part 1</t>
  </si>
  <si>
    <t>By volume, Lake Superior is the largest fresh water lake in North America. By surface area, it is the largest in the world.</t>
  </si>
  <si>
    <t>Lake Superior, Canada</t>
  </si>
  <si>
    <t>Going Places With Ernie Dingo</t>
  </si>
  <si>
    <t>Join Ernie as he explores the stunning Snowy Mountains winter wonderland that is Charlotte Pass, and meets up with three thrill seekers Didge, Trick, and Maaika living out their dreams.</t>
  </si>
  <si>
    <t>Charlotte Pass</t>
  </si>
  <si>
    <t>The Porter</t>
  </si>
  <si>
    <t>Train porters and best friends Junior Massey and Zeke Garret are galvanized to take different - and dangerous - actions after a tragedy occurs on the job.</t>
  </si>
  <si>
    <t>Any Given Sunday</t>
  </si>
  <si>
    <t xml:space="preserve">d l n s v </t>
  </si>
  <si>
    <t>A veteran football coach, whilst dealing with his team's losses and internal conflicts, must confront his own fallout with the team's owner.</t>
  </si>
  <si>
    <t>A slow TV showcase of the stunning landscapes found in Ngarrindjeri Country.</t>
  </si>
  <si>
    <t>Ngarrindjeri Country</t>
  </si>
  <si>
    <t>Stanley Chasm</t>
  </si>
  <si>
    <t>Ballooning</t>
  </si>
  <si>
    <t>Science Questers get to ask Commander John Herrington what its like to be an Astronaut while Corey Gray shares what it's like to be part of a science team the proved Gravitational Waves!</t>
  </si>
  <si>
    <t>Astronomy</t>
  </si>
  <si>
    <t>Autumn is an 11-year-old Gitxsan girl from the Kispiox Band. She lives in Terrace, British Columbia. Autumn enjoys making roses from cedar bark, and she shows us how. It's a traditional craft.</t>
  </si>
  <si>
    <t>Autumn</t>
  </si>
  <si>
    <t>Hoping to win the local art contest each of the trio search for something interesting in nature to paint.</t>
  </si>
  <si>
    <t>Painting Party</t>
  </si>
  <si>
    <t>Today there is a music in the house - Tuta and the Fox are dancing. Their friend Fennec has a nice game in mind... Will you play along?</t>
  </si>
  <si>
    <t>Dance And Freeze</t>
  </si>
  <si>
    <t>In the jungle, our heroes accompany Ma-Toot, who is looking for her son, Thot. Meanwhile, not far from there, pirates are working to restore an old park of attractions.</t>
  </si>
  <si>
    <t>Mama Thot</t>
  </si>
  <si>
    <t>Nico plays in a very boisterous way despite the fact that others around him need tranquility.</t>
  </si>
  <si>
    <t>Rest For Aunt Lolette</t>
  </si>
  <si>
    <t>Julie gets distracted from her tasks. In this funny adventure, she will become aware of the importance of not getting distracted when you are responsible for something.</t>
  </si>
  <si>
    <t>When Matariki rose, the gods would be fed with the practice of whangai hau; an offering of ceremonial food to an atua.</t>
  </si>
  <si>
    <t>Whangai I Te Hautapu</t>
  </si>
  <si>
    <t>From The Heart Of Our Nation Celebration</t>
  </si>
  <si>
    <t>Join John Paul Janke, Narelda Jacobs and Ernie Dingo plus some of Australia's best Indigenous artists to celebrate 10 years of NITV beaming into every Australian household.</t>
  </si>
  <si>
    <t xml:space="preserve">a l </t>
  </si>
  <si>
    <t>After breaking the rules by performing an on-site fasciotomy, Maeve fears she has made the wrong call when Gavin requires surgery. Maeve is relieved when Esther says she may have saved Gavin's leg.</t>
  </si>
  <si>
    <t>Survivor Australia winner Pia Miranda and hospitality consultant Justin North join Adam in the Cook Up kitchen to create their ultimate peanut butter dishes.</t>
  </si>
  <si>
    <t>Peanut Butter</t>
  </si>
  <si>
    <t>Kayne is challenged to take a snap of a unique manta ray as tense moments at sea lead to a thrilling climax in this episode of Bushwhacked as we search the ocean to help a graceful species in need.</t>
  </si>
  <si>
    <t>Manta</t>
  </si>
  <si>
    <t>Little J and Levi are convinced there's a mystical creature living in the playground.</t>
  </si>
  <si>
    <t>Serpents Eye (Roper Kriol)</t>
  </si>
  <si>
    <t>One fresh misty morning a young Aboriginal boy went running through the bush, he kicked his big toe on a rock hopping around on one foot he put his throbbing toe into the river.</t>
  </si>
  <si>
    <t>Ouch! My Golden Toe</t>
  </si>
  <si>
    <t>With the help of Milka, a haunted doll, Fuzzy helps Esther adjust to her new surroundings.</t>
  </si>
  <si>
    <t>Milka's Secret</t>
  </si>
  <si>
    <t>Under the plastic palm trees of their inflatable island, it's vacation time for the hackers. Our heroes want to reopen an old passage that has become impassable...</t>
  </si>
  <si>
    <t>Pirate Klub, The</t>
  </si>
  <si>
    <t>This film explores the life and thoughts of artist Maree Clarke, an Aboriginal woman with links to many communities, who is passionate about keeping rituals and stories alive.</t>
  </si>
  <si>
    <t>Cultural Activist - Maree Clarke</t>
  </si>
  <si>
    <t>Sasha Sarago embarks on a quest to examine Australia's relationship to Aboriginal beauty through the phrase: you're too pretty to be Aboriginal.</t>
  </si>
  <si>
    <t>Too Pretty To Be Aboriginal</t>
  </si>
  <si>
    <t>Nitv News: Nula 2023</t>
  </si>
  <si>
    <t>The latest news from the oldest living culture, join Natalie Ahmat and the team of NITV journalists for stories from an Indigenous perspective.</t>
  </si>
  <si>
    <t>A slow TV showcase of the stunning landscapes found in Madi Madi, Dadi Dadi and Nganguruku Country along the waters of the Murrumbidgee River.</t>
  </si>
  <si>
    <t>Murrumbidgee River - Madi Madi, Dadi Dadi &amp; Nganguruku Country</t>
  </si>
  <si>
    <t>Born at sea, scored by ice and the ravages of nature, the Niagara escarpment is forever a work in progress - and an unresolved geological masterpiece.</t>
  </si>
  <si>
    <t>Niagra Escarpent, Canada</t>
  </si>
  <si>
    <t>Watership Down</t>
  </si>
  <si>
    <t>The timeless animated classic based on the best-selling novel by Richard Adams. Threatened with the destruction of their warren, a colony of rabbits must leave their home in search of a new one.</t>
  </si>
  <si>
    <t>The Descent</t>
  </si>
  <si>
    <t>An all-women caving expedition goes horribly wrong, as the explorers become trapped and ultimately pursued by a strange breed of predators.</t>
  </si>
  <si>
    <t>The Descent Part Two</t>
  </si>
  <si>
    <t>After the nightmarish potholing trip that killed her companions, survivor Sarah is forced to revisit the caves inhabited by terrifying cannibalistic creatures.</t>
  </si>
  <si>
    <t xml:space="preserve">NAIDOC Award Winners 2022 </t>
  </si>
  <si>
    <t>Stories from the 2022 National NAIDOC Awards winners.</t>
  </si>
  <si>
    <t>Kai and Anostin visit Iceland to see how geology, chemistry, physics and even creativity go into volcanology - the study of volcanoes.</t>
  </si>
  <si>
    <t>Volcanoes</t>
  </si>
  <si>
    <t>Waabiny time, playing time is djooradiny, it's fun. It's about keeping walang, keeping healthy. Let's play djenborl football and learn to handball and take on the obstacle course. It's deadly koolangk</t>
  </si>
  <si>
    <t>Playtime</t>
  </si>
  <si>
    <t>Javier is a 9-year-old Ojibwe boy from Manitoulin Island in Ontario. Javier loves cross-country running and he's passionate about dinosaurs, he draws them and has a dino coin collection!</t>
  </si>
  <si>
    <t>Javier</t>
  </si>
  <si>
    <t>When the kids think there is a giant snake in the lake they are determined to solve the mystery. The monster is really a long line of plastic trash they are motivated to clean up Thunder Lake beach.</t>
  </si>
  <si>
    <t>Operation Clean Up</t>
  </si>
  <si>
    <t xml:space="preserve">Nanny Tuta </t>
  </si>
  <si>
    <t>Nanny Tuta and the Fox have decided to play the shadow theatre. Do you know how to create shadow images? Join in and watch Tuta's show together with Foxy!</t>
  </si>
  <si>
    <t>Shadow Theatre</t>
  </si>
  <si>
    <t>Our heroes return to the frozen layer of Icelandis, intent on unlocking the secret of the ghost ship. Embarking alone, Spartakus finally goes  to meet the mysterious captain.</t>
  </si>
  <si>
    <t>Gateway To Dawn</t>
  </si>
  <si>
    <t>At the camp, Max and Tibo have installed a zip line course but Pam is afraid to try it.  In funny adventure she will finally take her courage with both hands to come to help an eaglet.</t>
  </si>
  <si>
    <t>Pam Takes Her Courage In Both Hands</t>
  </si>
  <si>
    <t>.Pam is afraid to grow up. When she meets Cuckoo the snake, she realizes that growing up means growing stronger.</t>
  </si>
  <si>
    <t>Pam And The Snake</t>
  </si>
  <si>
    <t>White Lion</t>
  </si>
  <si>
    <t xml:space="preserve">a v </t>
  </si>
  <si>
    <t>A young African boy named Gisani finds himself destined to protect a rare and magnificent white lion cub who is cast from his pride and is forced to survive on his own.</t>
  </si>
  <si>
    <t>SOUTH AFRICA</t>
  </si>
  <si>
    <t>Songlines</t>
  </si>
  <si>
    <t>Steve Jamijinpa Patrick embarks on an epic journey to rediscover the secrets of how to make rain, Warlpiri-style.</t>
  </si>
  <si>
    <t>Ngapa Jukurrpa - Water Songline</t>
  </si>
  <si>
    <t xml:space="preserve">Going Places With Ernie Dingo </t>
  </si>
  <si>
    <t>Ernie lands in the rugged North West Coast of Tasmania and meets a steam train driver, explores the Macquarie Harbour with a skipper, and visits thousand year old Huon Pines with a conservationist.</t>
  </si>
  <si>
    <t>Strahan</t>
  </si>
  <si>
    <t>4 For The Road</t>
  </si>
  <si>
    <t>NITV brings you the music you like to listen to when you're out on a long drive. Whether you like the reggae beats of Bart Willoughby, the sensational Casey Donovan, the soulful sounds of Ian Tambo</t>
  </si>
  <si>
    <t>4 For The Road With Casey Donovan</t>
  </si>
  <si>
    <t>Bush Bands Bash</t>
  </si>
  <si>
    <t>Bush Bands Bash is the biggest concert on the Alice Springs calendar and one of the most vibrant Indigenous events in Australia.</t>
  </si>
  <si>
    <t>Songs From Big Sky Country Concert</t>
  </si>
  <si>
    <t>Going Native</t>
  </si>
  <si>
    <t>Drew gazes up at the stars above, explores the petroglyphs and secret ruins all around us, as he reveals how indigenous peoples from New Mexico to the Canadia have understood astronomy for centuries.</t>
  </si>
  <si>
    <t>Going Beyond</t>
  </si>
  <si>
    <t>Chuck And The First People's Kitchen</t>
  </si>
  <si>
    <t>Chuck visits Manawan where he learns how to make blueberry paste, and hunt partridge.</t>
  </si>
  <si>
    <t>Manawan</t>
  </si>
  <si>
    <t>The Last Land - Gespe'gewa'gi</t>
  </si>
  <si>
    <t xml:space="preserve">a l w </t>
  </si>
  <si>
    <t>After days of waiting, Rodney and Peter's snow crab boats are finally ready to hail out for the season. While Rodney's trip goes off without a hitch, Peter faces some mechanical problems at sea.</t>
  </si>
  <si>
    <t>Hail Out On The Snow Crab Season</t>
  </si>
  <si>
    <t>The Beaver Whisperers</t>
  </si>
  <si>
    <t>The world's next environmental crisis is predicted to be a water shortage. Who would have guessed that the humble beaver could be the ecological super-hero that saves us all?</t>
  </si>
  <si>
    <t xml:space="preserve">Alone Australia </t>
  </si>
  <si>
    <t>It's the morning after their first night in the wilderness, and the participants are discovering how tough a Tasmanian winter can be.</t>
  </si>
  <si>
    <t>Pet Sematary</t>
  </si>
  <si>
    <t>Behind a young family's home in Maine is a terrible secret that holds the power of life after death. When tragedy strikes, the threat of that power soon becomes undeniable. (Dale Midkiff, Fred Gwynne)</t>
  </si>
  <si>
    <t>Always Was Always Will Be</t>
  </si>
  <si>
    <t>This film documents the camp set up by a number of Aboriginal organisations to protect the Sacred Grounds of the Waugul in the middle of Perth from construction of a tourist centre and car park.</t>
  </si>
  <si>
    <t>The Brothers Barkar</t>
  </si>
  <si>
    <t>The Blazing Summer</t>
  </si>
  <si>
    <t>The Haunted Wreck</t>
  </si>
  <si>
    <t>Seven Sacred Laws</t>
  </si>
  <si>
    <t xml:space="preserve">On Manitoba’s sacred site of Manito Api, a young boy setting out on the final night of his Vision Quest realizes he is no longer alone. </t>
  </si>
  <si>
    <t>The Creation Story</t>
  </si>
  <si>
    <t>Buffalo (Respect)</t>
  </si>
  <si>
    <t>An apparition of a Buffalo appears from the sacred fire, and teaches the boy about the Law of Respect.</t>
  </si>
  <si>
    <t>The City Of Arkadia</t>
  </si>
  <si>
    <t>Hunting Aotearoa</t>
  </si>
  <si>
    <t>Howie’s in the heart of the Canterbury region at Geraldine with father-daughter hunting pair Brendan and Aleisha Matthews.</t>
  </si>
  <si>
    <t>The Rainbow Of The Terha</t>
  </si>
  <si>
    <t>Eagle (Love)</t>
  </si>
  <si>
    <t>The young boy looks to the sky as an enormous Eagle flies down to teach the Law of Love.</t>
  </si>
  <si>
    <t>The Real Bush Tucker Bunjie</t>
  </si>
  <si>
    <t>The Bahamas</t>
  </si>
  <si>
    <t>The Temple Of Condor</t>
  </si>
  <si>
    <t>The Night Of The Bats</t>
  </si>
  <si>
    <t>Bear (Courage)</t>
  </si>
  <si>
    <t>giant Grizzly Bear emerges from the forest, and the boy learns about the Law of Courage.</t>
  </si>
  <si>
    <t>The Lake Manitoba Monster</t>
  </si>
  <si>
    <t>Sabe (Honesty)</t>
  </si>
  <si>
    <t>A large and imposing creature similar to Bigfoot, the Sabe, appears to teach the boy about the Law of Honesty.</t>
  </si>
  <si>
    <t>MOTORSPORTS</t>
  </si>
  <si>
    <t>RUGBY LEAGUE</t>
  </si>
  <si>
    <t>AFL</t>
  </si>
  <si>
    <t>NATURAL HISTORY</t>
  </si>
  <si>
    <t>DOCUMENTARY SERIES</t>
  </si>
  <si>
    <t>FEATURE DOCUMENTARY</t>
  </si>
  <si>
    <t>MOVIE</t>
  </si>
  <si>
    <t>KARLA GRANT</t>
  </si>
  <si>
    <t>LATE NIGHT MOVIE</t>
  </si>
  <si>
    <t xml:space="preserve">OVER THE BLACK DOT </t>
  </si>
  <si>
    <t>ADVENTURE</t>
  </si>
  <si>
    <t>TRAVEL</t>
  </si>
  <si>
    <t>DRAMA</t>
  </si>
  <si>
    <t>NULA</t>
  </si>
  <si>
    <t>FAMILY MOVIE</t>
  </si>
  <si>
    <t xml:space="preserve">YOKAYI FOOTY </t>
  </si>
  <si>
    <t>Week 14: Sunday 2nd April to Saturday 8th April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</si>
</sst>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4999699890613556"/>
        <bgColor indexed="64"/>
      </patternFill>
    </fill>
    <fill>
      <patternFill patternType="solid">
        <fgColor theme="9"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1">
    <xf numFmtId="0" fontId="0" fillId="0" borderId="0" xfId="0" applyFont="1" applyAlignment="1">
      <alignment/>
    </xf>
    <xf numFmtId="0" fontId="0" fillId="0" borderId="0" xfId="0" applyAlignment="1">
      <alignment horizontal="center" vertical="center"/>
    </xf>
    <xf numFmtId="0" fontId="0" fillId="0" borderId="0" xfId="0" applyAlignment="1">
      <alignment wrapText="1"/>
    </xf>
    <xf numFmtId="0" fontId="0" fillId="0" borderId="0" xfId="0" applyAlignment="1">
      <alignment vertical="top" wrapText="1"/>
    </xf>
    <xf numFmtId="0" fontId="21" fillId="33" borderId="0" xfId="46" applyFont="1" applyFill="1" applyAlignment="1">
      <alignment horizontal="center" vertical="center" wrapText="1"/>
    </xf>
    <xf numFmtId="0" fontId="21" fillId="34" borderId="0" xfId="46" applyFont="1" applyFill="1" applyAlignment="1">
      <alignment horizontal="center" vertical="center" wrapText="1"/>
    </xf>
    <xf numFmtId="0" fontId="0" fillId="7" borderId="0" xfId="0" applyFill="1" applyAlignment="1">
      <alignment vertical="top" wrapText="1"/>
    </xf>
    <xf numFmtId="0" fontId="0" fillId="7" borderId="0" xfId="0" applyFill="1" applyAlignment="1">
      <alignment horizontal="center" vertical="center"/>
    </xf>
    <xf numFmtId="0" fontId="0" fillId="7" borderId="0" xfId="0" applyFill="1" applyAlignment="1">
      <alignment wrapText="1"/>
    </xf>
    <xf numFmtId="0" fontId="0" fillId="0" borderId="0" xfId="0" applyAlignment="1">
      <alignment horizontal="left"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628650</xdr:colOff>
      <xdr:row>1</xdr:row>
      <xdr:rowOff>0</xdr:rowOff>
    </xdr:to>
    <xdr:pic>
      <xdr:nvPicPr>
        <xdr:cNvPr id="1" name="Picture 1"/>
        <xdr:cNvPicPr preferRelativeResize="1">
          <a:picLocks noChangeAspect="1"/>
        </xdr:cNvPicPr>
      </xdr:nvPicPr>
      <xdr:blipFill>
        <a:blip r:embed="rId1"/>
        <a:stretch>
          <a:fillRect/>
        </a:stretch>
      </xdr:blipFill>
      <xdr:spPr>
        <a:xfrm>
          <a:off x="0" y="0"/>
          <a:ext cx="7419975" cy="1828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N278"/>
  <sheetViews>
    <sheetView tabSelected="1"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140625" style="1" bestFit="1" customWidth="1"/>
    <col min="2" max="2" width="9.57421875" style="1" bestFit="1" customWidth="1"/>
    <col min="3" max="3" width="33.140625" style="2" customWidth="1"/>
    <col min="4" max="4" width="35.421875" style="2" customWidth="1"/>
    <col min="5" max="5" width="13.57421875" style="1" bestFit="1" customWidth="1"/>
    <col min="6" max="6" width="15.140625" style="1" bestFit="1" customWidth="1"/>
    <col min="7" max="7" width="12.140625" style="1" bestFit="1" customWidth="1"/>
    <col min="8" max="8" width="15.8515625" style="1" bestFit="1" customWidth="1"/>
    <col min="9" max="9" width="6.8515625" style="1" bestFit="1" customWidth="1"/>
    <col min="10" max="10" width="19.28125" style="1" customWidth="1"/>
    <col min="11" max="11" width="33.57421875" style="3" customWidth="1"/>
    <col min="12" max="12" width="16.7109375" style="1" bestFit="1" customWidth="1"/>
    <col min="13" max="14" width="16.140625" style="1" bestFit="1" customWidth="1"/>
  </cols>
  <sheetData>
    <row r="1" ht="144" customHeight="1"/>
    <row r="2" spans="1:11" s="10" customFormat="1" ht="14.25">
      <c r="A2" s="10" t="s">
        <v>485</v>
      </c>
      <c r="C2" s="9"/>
      <c r="D2" s="9"/>
      <c r="K2" s="9"/>
    </row>
    <row r="3" spans="1:14" ht="14.25">
      <c r="A3" s="1" t="s">
        <v>0</v>
      </c>
      <c r="B3" s="1" t="s">
        <v>1</v>
      </c>
      <c r="C3" s="2" t="s">
        <v>2</v>
      </c>
      <c r="D3" s="2" t="s">
        <v>6</v>
      </c>
      <c r="E3" s="1" t="s">
        <v>9</v>
      </c>
      <c r="F3" s="1" t="s">
        <v>7</v>
      </c>
      <c r="G3" s="1" t="s">
        <v>3</v>
      </c>
      <c r="H3" s="1" t="s">
        <v>4</v>
      </c>
      <c r="I3" s="1" t="s">
        <v>8</v>
      </c>
      <c r="K3" s="3" t="s">
        <v>5</v>
      </c>
      <c r="L3" s="1" t="s">
        <v>10</v>
      </c>
      <c r="M3" s="1" t="s">
        <v>11</v>
      </c>
      <c r="N3" s="1" t="s">
        <v>12</v>
      </c>
    </row>
    <row r="4" spans="1:13" ht="87">
      <c r="A4" s="1" t="str">
        <f aca="true" t="shared" si="0" ref="A4:A37">"2023-04-02"</f>
        <v>2023-04-02</v>
      </c>
      <c r="B4" s="1" t="str">
        <f>"0500"</f>
        <v>0500</v>
      </c>
      <c r="C4" s="2" t="s">
        <v>13</v>
      </c>
      <c r="E4" s="1" t="str">
        <f aca="true" t="shared" si="1" ref="E4:E10">"02"</f>
        <v>02</v>
      </c>
      <c r="F4" s="1">
        <v>9</v>
      </c>
      <c r="G4" s="1" t="s">
        <v>14</v>
      </c>
      <c r="H4" s="1" t="s">
        <v>15</v>
      </c>
      <c r="I4" s="1" t="s">
        <v>17</v>
      </c>
      <c r="J4" s="4"/>
      <c r="K4" s="3" t="s">
        <v>16</v>
      </c>
      <c r="L4" s="1">
        <v>2011</v>
      </c>
      <c r="M4" s="1" t="s">
        <v>18</v>
      </c>
    </row>
    <row r="5" spans="1:13" ht="28.5">
      <c r="A5" s="1" t="str">
        <f t="shared" si="0"/>
        <v>2023-04-02</v>
      </c>
      <c r="B5" s="1" t="str">
        <f>"0600"</f>
        <v>0600</v>
      </c>
      <c r="C5" s="2" t="s">
        <v>19</v>
      </c>
      <c r="D5" s="2" t="s">
        <v>22</v>
      </c>
      <c r="E5" s="1" t="str">
        <f t="shared" si="1"/>
        <v>02</v>
      </c>
      <c r="F5" s="1">
        <v>3</v>
      </c>
      <c r="G5" s="1" t="s">
        <v>20</v>
      </c>
      <c r="I5" s="1" t="s">
        <v>17</v>
      </c>
      <c r="J5" s="4"/>
      <c r="K5" s="3" t="s">
        <v>21</v>
      </c>
      <c r="L5" s="1">
        <v>2019</v>
      </c>
      <c r="M5" s="1" t="s">
        <v>18</v>
      </c>
    </row>
    <row r="6" spans="1:13" ht="28.5">
      <c r="A6" s="1" t="str">
        <f t="shared" si="0"/>
        <v>2023-04-02</v>
      </c>
      <c r="B6" s="1" t="str">
        <f>"0625"</f>
        <v>0625</v>
      </c>
      <c r="C6" s="2" t="s">
        <v>19</v>
      </c>
      <c r="D6" s="2" t="s">
        <v>24</v>
      </c>
      <c r="E6" s="1" t="str">
        <f t="shared" si="1"/>
        <v>02</v>
      </c>
      <c r="F6" s="1">
        <v>4</v>
      </c>
      <c r="G6" s="1" t="s">
        <v>14</v>
      </c>
      <c r="I6" s="1" t="s">
        <v>17</v>
      </c>
      <c r="J6" s="4"/>
      <c r="K6" s="3" t="s">
        <v>21</v>
      </c>
      <c r="L6" s="1">
        <v>2019</v>
      </c>
      <c r="M6" s="1" t="s">
        <v>18</v>
      </c>
    </row>
    <row r="7" spans="1:13" ht="43.5">
      <c r="A7" s="1" t="str">
        <f t="shared" si="0"/>
        <v>2023-04-02</v>
      </c>
      <c r="B7" s="1" t="str">
        <f>"0650"</f>
        <v>0650</v>
      </c>
      <c r="C7" s="2" t="s">
        <v>25</v>
      </c>
      <c r="D7" s="2" t="s">
        <v>27</v>
      </c>
      <c r="E7" s="1" t="str">
        <f t="shared" si="1"/>
        <v>02</v>
      </c>
      <c r="F7" s="1">
        <v>2</v>
      </c>
      <c r="G7" s="1" t="s">
        <v>20</v>
      </c>
      <c r="I7" s="1" t="s">
        <v>17</v>
      </c>
      <c r="J7" s="4"/>
      <c r="K7" s="3" t="s">
        <v>26</v>
      </c>
      <c r="L7" s="1">
        <v>2018</v>
      </c>
      <c r="M7" s="1" t="s">
        <v>28</v>
      </c>
    </row>
    <row r="8" spans="1:13" ht="72">
      <c r="A8" s="1" t="str">
        <f t="shared" si="0"/>
        <v>2023-04-02</v>
      </c>
      <c r="B8" s="1" t="str">
        <f>"0715"</f>
        <v>0715</v>
      </c>
      <c r="C8" s="2" t="s">
        <v>29</v>
      </c>
      <c r="D8" s="2" t="s">
        <v>31</v>
      </c>
      <c r="E8" s="1" t="str">
        <f t="shared" si="1"/>
        <v>02</v>
      </c>
      <c r="F8" s="1">
        <v>7</v>
      </c>
      <c r="G8" s="1" t="s">
        <v>20</v>
      </c>
      <c r="I8" s="1" t="s">
        <v>17</v>
      </c>
      <c r="J8" s="4"/>
      <c r="K8" s="3" t="s">
        <v>30</v>
      </c>
      <c r="L8" s="1">
        <v>2018</v>
      </c>
      <c r="M8" s="1" t="s">
        <v>18</v>
      </c>
    </row>
    <row r="9" spans="1:13" ht="43.5">
      <c r="A9" s="1" t="str">
        <f t="shared" si="0"/>
        <v>2023-04-02</v>
      </c>
      <c r="B9" s="1" t="str">
        <f>"0730"</f>
        <v>0730</v>
      </c>
      <c r="C9" s="2" t="s">
        <v>32</v>
      </c>
      <c r="E9" s="1" t="str">
        <f t="shared" si="1"/>
        <v>02</v>
      </c>
      <c r="F9" s="1">
        <v>3</v>
      </c>
      <c r="G9" s="1" t="s">
        <v>20</v>
      </c>
      <c r="I9" s="1" t="s">
        <v>17</v>
      </c>
      <c r="J9" s="4"/>
      <c r="K9" s="3" t="s">
        <v>33</v>
      </c>
      <c r="L9" s="1">
        <v>2011</v>
      </c>
      <c r="M9" s="1" t="s">
        <v>18</v>
      </c>
    </row>
    <row r="10" spans="1:13" ht="72">
      <c r="A10" s="1" t="str">
        <f t="shared" si="0"/>
        <v>2023-04-02</v>
      </c>
      <c r="B10" s="1" t="str">
        <f>"0755"</f>
        <v>0755</v>
      </c>
      <c r="C10" s="2" t="s">
        <v>34</v>
      </c>
      <c r="D10" s="2" t="s">
        <v>36</v>
      </c>
      <c r="E10" s="1" t="str">
        <f t="shared" si="1"/>
        <v>02</v>
      </c>
      <c r="F10" s="1">
        <v>1</v>
      </c>
      <c r="G10" s="1" t="s">
        <v>20</v>
      </c>
      <c r="I10" s="1" t="s">
        <v>17</v>
      </c>
      <c r="J10" s="4"/>
      <c r="K10" s="3" t="s">
        <v>35</v>
      </c>
      <c r="L10" s="1">
        <v>2020</v>
      </c>
      <c r="M10" s="1" t="s">
        <v>28</v>
      </c>
    </row>
    <row r="11" spans="1:13" ht="87">
      <c r="A11" s="1" t="str">
        <f t="shared" si="0"/>
        <v>2023-04-02</v>
      </c>
      <c r="B11" s="1" t="str">
        <f>"0805"</f>
        <v>0805</v>
      </c>
      <c r="C11" s="2" t="s">
        <v>37</v>
      </c>
      <c r="D11" s="2" t="s">
        <v>39</v>
      </c>
      <c r="E11" s="1" t="str">
        <f>"01"</f>
        <v>01</v>
      </c>
      <c r="F11" s="1">
        <v>25</v>
      </c>
      <c r="G11" s="1" t="s">
        <v>20</v>
      </c>
      <c r="I11" s="1" t="s">
        <v>17</v>
      </c>
      <c r="J11" s="4"/>
      <c r="K11" s="3" t="s">
        <v>38</v>
      </c>
      <c r="L11" s="1">
        <v>2020</v>
      </c>
      <c r="M11" s="1" t="s">
        <v>28</v>
      </c>
    </row>
    <row r="12" spans="1:13" ht="57.75">
      <c r="A12" s="1" t="str">
        <f t="shared" si="0"/>
        <v>2023-04-02</v>
      </c>
      <c r="B12" s="1" t="str">
        <f>"0815"</f>
        <v>0815</v>
      </c>
      <c r="C12" s="2" t="s">
        <v>40</v>
      </c>
      <c r="D12" s="2" t="s">
        <v>42</v>
      </c>
      <c r="E12" s="1" t="str">
        <f>"01"</f>
        <v>01</v>
      </c>
      <c r="F12" s="1">
        <v>7</v>
      </c>
      <c r="G12" s="1" t="s">
        <v>20</v>
      </c>
      <c r="I12" s="1" t="s">
        <v>17</v>
      </c>
      <c r="J12" s="4"/>
      <c r="K12" s="3" t="s">
        <v>41</v>
      </c>
      <c r="L12" s="1">
        <v>2020</v>
      </c>
      <c r="M12" s="1" t="s">
        <v>43</v>
      </c>
    </row>
    <row r="13" spans="1:14" ht="57.75">
      <c r="A13" s="1" t="str">
        <f t="shared" si="0"/>
        <v>2023-04-02</v>
      </c>
      <c r="B13" s="1" t="str">
        <f>"0820"</f>
        <v>0820</v>
      </c>
      <c r="C13" s="2" t="s">
        <v>44</v>
      </c>
      <c r="D13" s="2" t="s">
        <v>446</v>
      </c>
      <c r="E13" s="1" t="str">
        <f>"02"</f>
        <v>02</v>
      </c>
      <c r="F13" s="1">
        <v>18</v>
      </c>
      <c r="G13" s="1" t="s">
        <v>14</v>
      </c>
      <c r="I13" s="1" t="s">
        <v>17</v>
      </c>
      <c r="J13" s="4"/>
      <c r="K13" s="3" t="s">
        <v>45</v>
      </c>
      <c r="L13" s="1">
        <v>1987</v>
      </c>
      <c r="M13" s="1" t="s">
        <v>46</v>
      </c>
      <c r="N13" s="1" t="s">
        <v>23</v>
      </c>
    </row>
    <row r="14" spans="1:13" ht="57.75">
      <c r="A14" s="1" t="str">
        <f t="shared" si="0"/>
        <v>2023-04-02</v>
      </c>
      <c r="B14" s="1" t="str">
        <f>"0845"</f>
        <v>0845</v>
      </c>
      <c r="C14" s="2" t="s">
        <v>47</v>
      </c>
      <c r="D14" s="2" t="s">
        <v>49</v>
      </c>
      <c r="E14" s="1" t="str">
        <f>"02"</f>
        <v>02</v>
      </c>
      <c r="F14" s="1">
        <v>4</v>
      </c>
      <c r="G14" s="1" t="s">
        <v>20</v>
      </c>
      <c r="I14" s="1" t="s">
        <v>17</v>
      </c>
      <c r="J14" s="4"/>
      <c r="K14" s="3" t="s">
        <v>48</v>
      </c>
      <c r="L14" s="1">
        <v>2014</v>
      </c>
      <c r="M14" s="1" t="s">
        <v>18</v>
      </c>
    </row>
    <row r="15" spans="1:13" ht="43.5">
      <c r="A15" s="1" t="str">
        <f t="shared" si="0"/>
        <v>2023-04-02</v>
      </c>
      <c r="B15" s="1" t="str">
        <f>"0910"</f>
        <v>0910</v>
      </c>
      <c r="C15" s="2" t="s">
        <v>50</v>
      </c>
      <c r="D15" s="2" t="s">
        <v>52</v>
      </c>
      <c r="E15" s="1" t="str">
        <f>"04"</f>
        <v>04</v>
      </c>
      <c r="F15" s="1">
        <v>1</v>
      </c>
      <c r="G15" s="1" t="s">
        <v>20</v>
      </c>
      <c r="I15" s="1" t="s">
        <v>17</v>
      </c>
      <c r="J15" s="4"/>
      <c r="K15" s="3" t="s">
        <v>51</v>
      </c>
      <c r="L15" s="1">
        <v>2020</v>
      </c>
      <c r="M15" s="1" t="s">
        <v>28</v>
      </c>
    </row>
    <row r="16" spans="1:13" ht="57.75">
      <c r="A16" s="1" t="str">
        <f t="shared" si="0"/>
        <v>2023-04-02</v>
      </c>
      <c r="B16" s="1" t="str">
        <f>"0935"</f>
        <v>0935</v>
      </c>
      <c r="C16" s="2" t="s">
        <v>50</v>
      </c>
      <c r="D16" s="2" t="s">
        <v>54</v>
      </c>
      <c r="E16" s="1" t="str">
        <f>"04"</f>
        <v>04</v>
      </c>
      <c r="F16" s="1">
        <v>2</v>
      </c>
      <c r="G16" s="1" t="s">
        <v>20</v>
      </c>
      <c r="I16" s="1" t="s">
        <v>17</v>
      </c>
      <c r="J16" s="4"/>
      <c r="K16" s="3" t="s">
        <v>53</v>
      </c>
      <c r="L16" s="1">
        <v>2020</v>
      </c>
      <c r="M16" s="1" t="s">
        <v>28</v>
      </c>
    </row>
    <row r="17" spans="1:14" ht="43.5">
      <c r="A17" s="7" t="str">
        <f t="shared" si="0"/>
        <v>2023-04-02</v>
      </c>
      <c r="B17" s="7" t="str">
        <f>"1000"</f>
        <v>1000</v>
      </c>
      <c r="C17" s="8" t="s">
        <v>55</v>
      </c>
      <c r="D17" s="8" t="s">
        <v>58</v>
      </c>
      <c r="E17" s="7" t="str">
        <f>"2023"</f>
        <v>2023</v>
      </c>
      <c r="F17" s="7">
        <v>4</v>
      </c>
      <c r="G17" s="7" t="s">
        <v>56</v>
      </c>
      <c r="H17" s="7"/>
      <c r="I17" s="7" t="s">
        <v>17</v>
      </c>
      <c r="J17" s="5" t="s">
        <v>469</v>
      </c>
      <c r="K17" s="6" t="s">
        <v>57</v>
      </c>
      <c r="L17" s="7">
        <v>2023</v>
      </c>
      <c r="M17" s="7" t="s">
        <v>59</v>
      </c>
      <c r="N17" s="7"/>
    </row>
    <row r="18" spans="1:14" ht="57.75">
      <c r="A18" s="7" t="str">
        <f t="shared" si="0"/>
        <v>2023-04-02</v>
      </c>
      <c r="B18" s="7" t="str">
        <f>"1100"</f>
        <v>1100</v>
      </c>
      <c r="C18" s="8" t="s">
        <v>60</v>
      </c>
      <c r="D18" s="8" t="s">
        <v>62</v>
      </c>
      <c r="E18" s="7" t="str">
        <f aca="true" t="shared" si="2" ref="E18:E23">"2022"</f>
        <v>2022</v>
      </c>
      <c r="F18" s="7">
        <v>1</v>
      </c>
      <c r="G18" s="7" t="s">
        <v>56</v>
      </c>
      <c r="H18" s="7"/>
      <c r="I18" s="7" t="s">
        <v>17</v>
      </c>
      <c r="J18" s="5" t="s">
        <v>470</v>
      </c>
      <c r="K18" s="6" t="s">
        <v>61</v>
      </c>
      <c r="L18" s="7">
        <v>2022</v>
      </c>
      <c r="M18" s="7" t="s">
        <v>18</v>
      </c>
      <c r="N18" s="7"/>
    </row>
    <row r="19" spans="1:14" ht="72">
      <c r="A19" s="7" t="str">
        <f t="shared" si="0"/>
        <v>2023-04-02</v>
      </c>
      <c r="B19" s="7" t="str">
        <f>"1230"</f>
        <v>1230</v>
      </c>
      <c r="C19" s="8" t="s">
        <v>63</v>
      </c>
      <c r="D19" s="8" t="s">
        <v>65</v>
      </c>
      <c r="E19" s="7" t="str">
        <f t="shared" si="2"/>
        <v>2022</v>
      </c>
      <c r="F19" s="7">
        <v>1</v>
      </c>
      <c r="G19" s="7" t="s">
        <v>56</v>
      </c>
      <c r="H19" s="7"/>
      <c r="I19" s="7" t="s">
        <v>17</v>
      </c>
      <c r="J19" s="5" t="s">
        <v>470</v>
      </c>
      <c r="K19" s="6" t="s">
        <v>64</v>
      </c>
      <c r="L19" s="7">
        <v>2022</v>
      </c>
      <c r="M19" s="7" t="s">
        <v>18</v>
      </c>
      <c r="N19" s="7"/>
    </row>
    <row r="20" spans="1:14" ht="72">
      <c r="A20" s="7" t="str">
        <f t="shared" si="0"/>
        <v>2023-04-02</v>
      </c>
      <c r="B20" s="7" t="str">
        <f>"1400"</f>
        <v>1400</v>
      </c>
      <c r="C20" s="8" t="s">
        <v>66</v>
      </c>
      <c r="D20" s="8" t="s">
        <v>68</v>
      </c>
      <c r="E20" s="7" t="str">
        <f t="shared" si="2"/>
        <v>2022</v>
      </c>
      <c r="F20" s="7">
        <v>5</v>
      </c>
      <c r="G20" s="7" t="s">
        <v>56</v>
      </c>
      <c r="H20" s="7"/>
      <c r="I20" s="7" t="s">
        <v>17</v>
      </c>
      <c r="J20" s="5" t="s">
        <v>470</v>
      </c>
      <c r="K20" s="6" t="s">
        <v>67</v>
      </c>
      <c r="L20" s="7">
        <v>2022</v>
      </c>
      <c r="M20" s="7" t="s">
        <v>18</v>
      </c>
      <c r="N20" s="7"/>
    </row>
    <row r="21" spans="1:14" ht="72">
      <c r="A21" s="7" t="str">
        <f t="shared" si="0"/>
        <v>2023-04-02</v>
      </c>
      <c r="B21" s="7" t="str">
        <f>"1430"</f>
        <v>1430</v>
      </c>
      <c r="C21" s="8" t="s">
        <v>66</v>
      </c>
      <c r="D21" s="8" t="s">
        <v>69</v>
      </c>
      <c r="E21" s="7" t="str">
        <f t="shared" si="2"/>
        <v>2022</v>
      </c>
      <c r="F21" s="7">
        <v>6</v>
      </c>
      <c r="G21" s="7" t="s">
        <v>56</v>
      </c>
      <c r="H21" s="7"/>
      <c r="I21" s="7" t="s">
        <v>17</v>
      </c>
      <c r="J21" s="5" t="s">
        <v>470</v>
      </c>
      <c r="K21" s="6" t="s">
        <v>67</v>
      </c>
      <c r="L21" s="7">
        <v>2022</v>
      </c>
      <c r="M21" s="7" t="s">
        <v>18</v>
      </c>
      <c r="N21" s="7"/>
    </row>
    <row r="22" spans="1:14" ht="28.5">
      <c r="A22" s="7" t="str">
        <f t="shared" si="0"/>
        <v>2023-04-02</v>
      </c>
      <c r="B22" s="7" t="str">
        <f>"1500"</f>
        <v>1500</v>
      </c>
      <c r="C22" s="8" t="s">
        <v>70</v>
      </c>
      <c r="D22" s="8" t="s">
        <v>72</v>
      </c>
      <c r="E22" s="7" t="str">
        <f t="shared" si="2"/>
        <v>2022</v>
      </c>
      <c r="F22" s="7">
        <v>2</v>
      </c>
      <c r="G22" s="7" t="s">
        <v>56</v>
      </c>
      <c r="H22" s="7"/>
      <c r="I22" s="7" t="s">
        <v>17</v>
      </c>
      <c r="J22" s="5" t="s">
        <v>471</v>
      </c>
      <c r="K22" s="6" t="s">
        <v>71</v>
      </c>
      <c r="L22" s="7">
        <v>2022</v>
      </c>
      <c r="M22" s="7" t="s">
        <v>18</v>
      </c>
      <c r="N22" s="7"/>
    </row>
    <row r="23" spans="1:14" ht="28.5">
      <c r="A23" s="7" t="str">
        <f t="shared" si="0"/>
        <v>2023-04-02</v>
      </c>
      <c r="B23" s="7" t="str">
        <f>"1605"</f>
        <v>1605</v>
      </c>
      <c r="C23" s="8" t="s">
        <v>73</v>
      </c>
      <c r="D23" s="8" t="s">
        <v>75</v>
      </c>
      <c r="E23" s="7" t="str">
        <f t="shared" si="2"/>
        <v>2022</v>
      </c>
      <c r="F23" s="7">
        <v>2</v>
      </c>
      <c r="G23" s="7" t="s">
        <v>56</v>
      </c>
      <c r="H23" s="7"/>
      <c r="I23" s="7" t="s">
        <v>17</v>
      </c>
      <c r="J23" s="5" t="s">
        <v>471</v>
      </c>
      <c r="K23" s="6" t="s">
        <v>74</v>
      </c>
      <c r="L23" s="7">
        <v>2022</v>
      </c>
      <c r="M23" s="7" t="s">
        <v>18</v>
      </c>
      <c r="N23" s="7"/>
    </row>
    <row r="24" spans="1:14" ht="28.5">
      <c r="A24" s="7" t="str">
        <f t="shared" si="0"/>
        <v>2023-04-02</v>
      </c>
      <c r="B24" s="7" t="str">
        <f>"1720"</f>
        <v>1720</v>
      </c>
      <c r="C24" s="8" t="s">
        <v>76</v>
      </c>
      <c r="D24" s="8" t="s">
        <v>78</v>
      </c>
      <c r="E24" s="7" t="str">
        <f>"01"</f>
        <v>01</v>
      </c>
      <c r="F24" s="7">
        <v>19</v>
      </c>
      <c r="G24" s="7" t="s">
        <v>14</v>
      </c>
      <c r="H24" s="7"/>
      <c r="I24" s="7" t="s">
        <v>17</v>
      </c>
      <c r="J24" s="5" t="s">
        <v>471</v>
      </c>
      <c r="K24" s="6" t="s">
        <v>77</v>
      </c>
      <c r="L24" s="7">
        <v>0</v>
      </c>
      <c r="M24" s="7" t="s">
        <v>18</v>
      </c>
      <c r="N24" s="7"/>
    </row>
    <row r="25" spans="1:13" ht="43.5">
      <c r="A25" s="1" t="str">
        <f t="shared" si="0"/>
        <v>2023-04-02</v>
      </c>
      <c r="B25" s="1" t="str">
        <f>"1725"</f>
        <v>1725</v>
      </c>
      <c r="C25" s="2" t="s">
        <v>79</v>
      </c>
      <c r="D25" s="2" t="s">
        <v>81</v>
      </c>
      <c r="E25" s="1" t="str">
        <f>"02"</f>
        <v>02</v>
      </c>
      <c r="F25" s="1">
        <v>12</v>
      </c>
      <c r="G25" s="1" t="s">
        <v>20</v>
      </c>
      <c r="I25" s="1" t="s">
        <v>17</v>
      </c>
      <c r="J25" s="4"/>
      <c r="K25" s="3" t="s">
        <v>80</v>
      </c>
      <c r="L25" s="1">
        <v>2020</v>
      </c>
      <c r="M25" s="1" t="s">
        <v>18</v>
      </c>
    </row>
    <row r="26" spans="1:14" ht="87">
      <c r="A26" s="1" t="str">
        <f t="shared" si="0"/>
        <v>2023-04-02</v>
      </c>
      <c r="B26" s="1" t="str">
        <f>"1740"</f>
        <v>1740</v>
      </c>
      <c r="C26" s="2" t="s">
        <v>82</v>
      </c>
      <c r="E26" s="1" t="str">
        <f>"01"</f>
        <v>01</v>
      </c>
      <c r="F26" s="1">
        <v>2</v>
      </c>
      <c r="G26" s="1" t="s">
        <v>14</v>
      </c>
      <c r="H26" s="1" t="s">
        <v>83</v>
      </c>
      <c r="I26" s="1" t="s">
        <v>17</v>
      </c>
      <c r="J26" s="4"/>
      <c r="K26" s="3" t="s">
        <v>84</v>
      </c>
      <c r="L26" s="1">
        <v>2022</v>
      </c>
      <c r="M26" s="1" t="s">
        <v>18</v>
      </c>
      <c r="N26" s="1" t="s">
        <v>23</v>
      </c>
    </row>
    <row r="27" spans="1:13" ht="57.75">
      <c r="A27" s="1" t="str">
        <f t="shared" si="0"/>
        <v>2023-04-02</v>
      </c>
      <c r="B27" s="1" t="str">
        <f>"1810"</f>
        <v>1810</v>
      </c>
      <c r="C27" s="2" t="s">
        <v>85</v>
      </c>
      <c r="E27" s="1" t="str">
        <f>"2023"</f>
        <v>2023</v>
      </c>
      <c r="F27" s="1">
        <v>59</v>
      </c>
      <c r="G27" s="1" t="s">
        <v>56</v>
      </c>
      <c r="I27" s="1" t="s">
        <v>17</v>
      </c>
      <c r="J27" s="4"/>
      <c r="K27" s="3" t="s">
        <v>86</v>
      </c>
      <c r="L27" s="1">
        <v>2023</v>
      </c>
      <c r="M27" s="1" t="s">
        <v>18</v>
      </c>
    </row>
    <row r="28" spans="1:14" ht="72">
      <c r="A28" s="7" t="str">
        <f t="shared" si="0"/>
        <v>2023-04-02</v>
      </c>
      <c r="B28" s="7" t="str">
        <f>"1820"</f>
        <v>1820</v>
      </c>
      <c r="C28" s="8" t="s">
        <v>87</v>
      </c>
      <c r="D28" s="8" t="s">
        <v>447</v>
      </c>
      <c r="E28" s="7" t="str">
        <f>"01"</f>
        <v>01</v>
      </c>
      <c r="F28" s="7">
        <v>3</v>
      </c>
      <c r="G28" s="7" t="s">
        <v>14</v>
      </c>
      <c r="H28" s="7" t="s">
        <v>88</v>
      </c>
      <c r="I28" s="7" t="s">
        <v>17</v>
      </c>
      <c r="J28" s="5" t="s">
        <v>472</v>
      </c>
      <c r="K28" s="6" t="s">
        <v>89</v>
      </c>
      <c r="L28" s="7">
        <v>2017</v>
      </c>
      <c r="M28" s="7" t="s">
        <v>90</v>
      </c>
      <c r="N28" s="7" t="s">
        <v>23</v>
      </c>
    </row>
    <row r="29" spans="1:14" ht="43.5">
      <c r="A29" s="7" t="str">
        <f t="shared" si="0"/>
        <v>2023-04-02</v>
      </c>
      <c r="B29" s="7" t="str">
        <f>"1920"</f>
        <v>1920</v>
      </c>
      <c r="C29" s="8" t="s">
        <v>91</v>
      </c>
      <c r="D29" s="8"/>
      <c r="E29" s="7" t="str">
        <f>"01"</f>
        <v>01</v>
      </c>
      <c r="F29" s="7">
        <v>1</v>
      </c>
      <c r="G29" s="7" t="s">
        <v>14</v>
      </c>
      <c r="H29" s="7"/>
      <c r="I29" s="7" t="s">
        <v>17</v>
      </c>
      <c r="J29" s="5" t="s">
        <v>473</v>
      </c>
      <c r="K29" s="6" t="s">
        <v>92</v>
      </c>
      <c r="L29" s="7">
        <v>2022</v>
      </c>
      <c r="M29" s="7" t="s">
        <v>18</v>
      </c>
      <c r="N29" s="7" t="s">
        <v>23</v>
      </c>
    </row>
    <row r="30" spans="1:14" ht="43.5">
      <c r="A30" s="7" t="str">
        <f t="shared" si="0"/>
        <v>2023-04-02</v>
      </c>
      <c r="B30" s="7" t="str">
        <f>"1955"</f>
        <v>1955</v>
      </c>
      <c r="C30" s="8" t="s">
        <v>91</v>
      </c>
      <c r="D30" s="8"/>
      <c r="E30" s="7" t="str">
        <f>"01"</f>
        <v>01</v>
      </c>
      <c r="F30" s="7">
        <v>2</v>
      </c>
      <c r="G30" s="7" t="s">
        <v>14</v>
      </c>
      <c r="H30" s="7"/>
      <c r="I30" s="7" t="s">
        <v>17</v>
      </c>
      <c r="J30" s="5" t="s">
        <v>473</v>
      </c>
      <c r="K30" s="6" t="s">
        <v>93</v>
      </c>
      <c r="L30" s="7">
        <v>2022</v>
      </c>
      <c r="M30" s="7" t="s">
        <v>18</v>
      </c>
      <c r="N30" s="7" t="s">
        <v>23</v>
      </c>
    </row>
    <row r="31" spans="1:14" ht="72">
      <c r="A31" s="7" t="str">
        <f t="shared" si="0"/>
        <v>2023-04-02</v>
      </c>
      <c r="B31" s="7" t="str">
        <f>"2030"</f>
        <v>2030</v>
      </c>
      <c r="C31" s="8" t="s">
        <v>94</v>
      </c>
      <c r="D31" s="8"/>
      <c r="E31" s="7" t="str">
        <f>"01"</f>
        <v>01</v>
      </c>
      <c r="F31" s="7">
        <v>2</v>
      </c>
      <c r="G31" s="7" t="s">
        <v>95</v>
      </c>
      <c r="H31" s="7" t="s">
        <v>96</v>
      </c>
      <c r="I31" s="7" t="s">
        <v>17</v>
      </c>
      <c r="J31" s="5" t="s">
        <v>474</v>
      </c>
      <c r="K31" s="6" t="s">
        <v>97</v>
      </c>
      <c r="L31" s="7">
        <v>2021</v>
      </c>
      <c r="M31" s="7" t="s">
        <v>90</v>
      </c>
      <c r="N31" s="7"/>
    </row>
    <row r="32" spans="1:14" ht="87">
      <c r="A32" s="7" t="str">
        <f t="shared" si="0"/>
        <v>2023-04-02</v>
      </c>
      <c r="B32" s="7" t="str">
        <f>"2230"</f>
        <v>2230</v>
      </c>
      <c r="C32" s="8" t="s">
        <v>98</v>
      </c>
      <c r="D32" s="8" t="s">
        <v>102</v>
      </c>
      <c r="E32" s="7" t="str">
        <f>" "</f>
        <v> </v>
      </c>
      <c r="F32" s="7">
        <v>0</v>
      </c>
      <c r="G32" s="7" t="s">
        <v>99</v>
      </c>
      <c r="H32" s="7" t="s">
        <v>100</v>
      </c>
      <c r="I32" s="7" t="s">
        <v>17</v>
      </c>
      <c r="J32" s="5" t="s">
        <v>475</v>
      </c>
      <c r="K32" s="6" t="s">
        <v>101</v>
      </c>
      <c r="L32" s="7">
        <v>2010</v>
      </c>
      <c r="M32" s="7" t="s">
        <v>90</v>
      </c>
      <c r="N32" s="7" t="s">
        <v>23</v>
      </c>
    </row>
    <row r="33" spans="1:13" ht="72">
      <c r="A33" s="1" t="str">
        <f t="shared" si="0"/>
        <v>2023-04-02</v>
      </c>
      <c r="B33" s="1" t="str">
        <f>"2430"</f>
        <v>2430</v>
      </c>
      <c r="C33" s="2" t="s">
        <v>103</v>
      </c>
      <c r="D33" s="2" t="s">
        <v>105</v>
      </c>
      <c r="E33" s="1" t="str">
        <f aca="true" t="shared" si="3" ref="E33:E44">"02"</f>
        <v>02</v>
      </c>
      <c r="F33" s="1">
        <v>0</v>
      </c>
      <c r="G33" s="1" t="s">
        <v>14</v>
      </c>
      <c r="I33" s="1" t="s">
        <v>17</v>
      </c>
      <c r="J33" s="4"/>
      <c r="K33" s="3" t="s">
        <v>104</v>
      </c>
      <c r="L33" s="1">
        <v>2017</v>
      </c>
      <c r="M33" s="1" t="s">
        <v>18</v>
      </c>
    </row>
    <row r="34" spans="1:13" ht="87">
      <c r="A34" s="1" t="str">
        <f t="shared" si="0"/>
        <v>2023-04-02</v>
      </c>
      <c r="B34" s="1" t="str">
        <f>"2500"</f>
        <v>2500</v>
      </c>
      <c r="C34" s="2" t="s">
        <v>13</v>
      </c>
      <c r="E34" s="1" t="str">
        <f t="shared" si="3"/>
        <v>02</v>
      </c>
      <c r="F34" s="1">
        <v>10</v>
      </c>
      <c r="G34" s="1" t="s">
        <v>14</v>
      </c>
      <c r="H34" s="1" t="s">
        <v>15</v>
      </c>
      <c r="I34" s="1" t="s">
        <v>17</v>
      </c>
      <c r="J34" s="4"/>
      <c r="K34" s="3" t="s">
        <v>16</v>
      </c>
      <c r="L34" s="1">
        <v>2011</v>
      </c>
      <c r="M34" s="1" t="s">
        <v>18</v>
      </c>
    </row>
    <row r="35" spans="1:13" ht="87">
      <c r="A35" s="1" t="str">
        <f t="shared" si="0"/>
        <v>2023-04-02</v>
      </c>
      <c r="B35" s="1" t="str">
        <f>"2600"</f>
        <v>2600</v>
      </c>
      <c r="C35" s="2" t="s">
        <v>13</v>
      </c>
      <c r="E35" s="1" t="str">
        <f t="shared" si="3"/>
        <v>02</v>
      </c>
      <c r="F35" s="1">
        <v>10</v>
      </c>
      <c r="G35" s="1" t="s">
        <v>14</v>
      </c>
      <c r="H35" s="1" t="s">
        <v>15</v>
      </c>
      <c r="I35" s="1" t="s">
        <v>17</v>
      </c>
      <c r="J35" s="4"/>
      <c r="K35" s="3" t="s">
        <v>16</v>
      </c>
      <c r="L35" s="1">
        <v>2011</v>
      </c>
      <c r="M35" s="1" t="s">
        <v>18</v>
      </c>
    </row>
    <row r="36" spans="1:13" ht="87">
      <c r="A36" s="1" t="str">
        <f t="shared" si="0"/>
        <v>2023-04-02</v>
      </c>
      <c r="B36" s="1" t="str">
        <f>"2700"</f>
        <v>2700</v>
      </c>
      <c r="C36" s="2" t="s">
        <v>13</v>
      </c>
      <c r="E36" s="1" t="str">
        <f t="shared" si="3"/>
        <v>02</v>
      </c>
      <c r="F36" s="1">
        <v>10</v>
      </c>
      <c r="G36" s="1" t="s">
        <v>14</v>
      </c>
      <c r="H36" s="1" t="s">
        <v>15</v>
      </c>
      <c r="I36" s="1" t="s">
        <v>17</v>
      </c>
      <c r="J36" s="4"/>
      <c r="K36" s="3" t="s">
        <v>16</v>
      </c>
      <c r="L36" s="1">
        <v>2011</v>
      </c>
      <c r="M36" s="1" t="s">
        <v>18</v>
      </c>
    </row>
    <row r="37" spans="1:13" ht="87">
      <c r="A37" s="1" t="str">
        <f t="shared" si="0"/>
        <v>2023-04-02</v>
      </c>
      <c r="B37" s="1" t="str">
        <f>"2800"</f>
        <v>2800</v>
      </c>
      <c r="C37" s="2" t="s">
        <v>13</v>
      </c>
      <c r="E37" s="1" t="str">
        <f t="shared" si="3"/>
        <v>02</v>
      </c>
      <c r="F37" s="1">
        <v>10</v>
      </c>
      <c r="G37" s="1" t="s">
        <v>14</v>
      </c>
      <c r="H37" s="1" t="s">
        <v>15</v>
      </c>
      <c r="I37" s="1" t="s">
        <v>17</v>
      </c>
      <c r="J37" s="4"/>
      <c r="K37" s="3" t="s">
        <v>16</v>
      </c>
      <c r="L37" s="1">
        <v>2011</v>
      </c>
      <c r="M37" s="1" t="s">
        <v>18</v>
      </c>
    </row>
    <row r="38" spans="1:13" ht="87">
      <c r="A38" s="1" t="str">
        <f aca="true" t="shared" si="4" ref="A38:A79">"2023-04-03"</f>
        <v>2023-04-03</v>
      </c>
      <c r="B38" s="1" t="str">
        <f>"0500"</f>
        <v>0500</v>
      </c>
      <c r="C38" s="2" t="s">
        <v>13</v>
      </c>
      <c r="E38" s="1" t="str">
        <f t="shared" si="3"/>
        <v>02</v>
      </c>
      <c r="F38" s="1">
        <v>10</v>
      </c>
      <c r="G38" s="1" t="s">
        <v>14</v>
      </c>
      <c r="H38" s="1" t="s">
        <v>15</v>
      </c>
      <c r="I38" s="1" t="s">
        <v>17</v>
      </c>
      <c r="J38" s="4"/>
      <c r="K38" s="3" t="s">
        <v>16</v>
      </c>
      <c r="L38" s="1">
        <v>2011</v>
      </c>
      <c r="M38" s="1" t="s">
        <v>18</v>
      </c>
    </row>
    <row r="39" spans="1:13" ht="28.5">
      <c r="A39" s="1" t="str">
        <f t="shared" si="4"/>
        <v>2023-04-03</v>
      </c>
      <c r="B39" s="1" t="str">
        <f>"0600"</f>
        <v>0600</v>
      </c>
      <c r="C39" s="2" t="s">
        <v>19</v>
      </c>
      <c r="D39" s="2" t="s">
        <v>106</v>
      </c>
      <c r="E39" s="1" t="str">
        <f t="shared" si="3"/>
        <v>02</v>
      </c>
      <c r="F39" s="1">
        <v>5</v>
      </c>
      <c r="G39" s="1" t="s">
        <v>20</v>
      </c>
      <c r="I39" s="1" t="s">
        <v>17</v>
      </c>
      <c r="J39" s="4"/>
      <c r="K39" s="3" t="s">
        <v>21</v>
      </c>
      <c r="L39" s="1">
        <v>2019</v>
      </c>
      <c r="M39" s="1" t="s">
        <v>18</v>
      </c>
    </row>
    <row r="40" spans="1:13" ht="28.5">
      <c r="A40" s="1" t="str">
        <f t="shared" si="4"/>
        <v>2023-04-03</v>
      </c>
      <c r="B40" s="1" t="str">
        <f>"0625"</f>
        <v>0625</v>
      </c>
      <c r="C40" s="2" t="s">
        <v>19</v>
      </c>
      <c r="D40" s="2" t="s">
        <v>107</v>
      </c>
      <c r="E40" s="1" t="str">
        <f t="shared" si="3"/>
        <v>02</v>
      </c>
      <c r="F40" s="1">
        <v>6</v>
      </c>
      <c r="G40" s="1" t="s">
        <v>20</v>
      </c>
      <c r="I40" s="1" t="s">
        <v>17</v>
      </c>
      <c r="J40" s="4"/>
      <c r="K40" s="3" t="s">
        <v>21</v>
      </c>
      <c r="L40" s="1">
        <v>2019</v>
      </c>
      <c r="M40" s="1" t="s">
        <v>18</v>
      </c>
    </row>
    <row r="41" spans="1:13" ht="57.75">
      <c r="A41" s="1" t="str">
        <f t="shared" si="4"/>
        <v>2023-04-03</v>
      </c>
      <c r="B41" s="1" t="str">
        <f>"0650"</f>
        <v>0650</v>
      </c>
      <c r="C41" s="2" t="s">
        <v>25</v>
      </c>
      <c r="D41" s="2" t="s">
        <v>109</v>
      </c>
      <c r="E41" s="1" t="str">
        <f t="shared" si="3"/>
        <v>02</v>
      </c>
      <c r="F41" s="1">
        <v>3</v>
      </c>
      <c r="G41" s="1" t="s">
        <v>20</v>
      </c>
      <c r="I41" s="1" t="s">
        <v>17</v>
      </c>
      <c r="J41" s="4"/>
      <c r="K41" s="3" t="s">
        <v>108</v>
      </c>
      <c r="L41" s="1">
        <v>2018</v>
      </c>
      <c r="M41" s="1" t="s">
        <v>28</v>
      </c>
    </row>
    <row r="42" spans="1:13" ht="87">
      <c r="A42" s="1" t="str">
        <f t="shared" si="4"/>
        <v>2023-04-03</v>
      </c>
      <c r="B42" s="1" t="str">
        <f>"0715"</f>
        <v>0715</v>
      </c>
      <c r="C42" s="2" t="s">
        <v>29</v>
      </c>
      <c r="D42" s="2" t="s">
        <v>111</v>
      </c>
      <c r="E42" s="1" t="str">
        <f t="shared" si="3"/>
        <v>02</v>
      </c>
      <c r="F42" s="1">
        <v>8</v>
      </c>
      <c r="G42" s="1" t="s">
        <v>20</v>
      </c>
      <c r="I42" s="1" t="s">
        <v>17</v>
      </c>
      <c r="J42" s="4"/>
      <c r="K42" s="3" t="s">
        <v>110</v>
      </c>
      <c r="L42" s="1">
        <v>2018</v>
      </c>
      <c r="M42" s="1" t="s">
        <v>18</v>
      </c>
    </row>
    <row r="43" spans="1:13" ht="43.5">
      <c r="A43" s="1" t="str">
        <f t="shared" si="4"/>
        <v>2023-04-03</v>
      </c>
      <c r="B43" s="1" t="str">
        <f>"0730"</f>
        <v>0730</v>
      </c>
      <c r="C43" s="2" t="s">
        <v>32</v>
      </c>
      <c r="E43" s="1" t="str">
        <f t="shared" si="3"/>
        <v>02</v>
      </c>
      <c r="F43" s="1">
        <v>4</v>
      </c>
      <c r="G43" s="1" t="s">
        <v>20</v>
      </c>
      <c r="I43" s="1" t="s">
        <v>17</v>
      </c>
      <c r="J43" s="4"/>
      <c r="K43" s="3" t="s">
        <v>33</v>
      </c>
      <c r="L43" s="1">
        <v>2011</v>
      </c>
      <c r="M43" s="1" t="s">
        <v>18</v>
      </c>
    </row>
    <row r="44" spans="1:13" ht="72">
      <c r="A44" s="1" t="str">
        <f t="shared" si="4"/>
        <v>2023-04-03</v>
      </c>
      <c r="B44" s="1" t="str">
        <f>"0755"</f>
        <v>0755</v>
      </c>
      <c r="C44" s="2" t="s">
        <v>34</v>
      </c>
      <c r="D44" s="2" t="s">
        <v>113</v>
      </c>
      <c r="E44" s="1" t="str">
        <f t="shared" si="3"/>
        <v>02</v>
      </c>
      <c r="F44" s="1">
        <v>2</v>
      </c>
      <c r="G44" s="1" t="s">
        <v>20</v>
      </c>
      <c r="I44" s="1" t="s">
        <v>17</v>
      </c>
      <c r="J44" s="4"/>
      <c r="K44" s="3" t="s">
        <v>112</v>
      </c>
      <c r="L44" s="1">
        <v>2020</v>
      </c>
      <c r="M44" s="1" t="s">
        <v>28</v>
      </c>
    </row>
    <row r="45" spans="1:13" ht="57.75">
      <c r="A45" s="1" t="str">
        <f t="shared" si="4"/>
        <v>2023-04-03</v>
      </c>
      <c r="B45" s="1" t="str">
        <f>"0805"</f>
        <v>0805</v>
      </c>
      <c r="C45" s="2" t="s">
        <v>114</v>
      </c>
      <c r="D45" s="2" t="s">
        <v>116</v>
      </c>
      <c r="E45" s="1" t="str">
        <f>"01"</f>
        <v>01</v>
      </c>
      <c r="F45" s="1">
        <v>26</v>
      </c>
      <c r="G45" s="1" t="s">
        <v>20</v>
      </c>
      <c r="I45" s="1" t="s">
        <v>17</v>
      </c>
      <c r="J45" s="4"/>
      <c r="K45" s="3" t="s">
        <v>115</v>
      </c>
      <c r="L45" s="1">
        <v>2020</v>
      </c>
      <c r="M45" s="1" t="s">
        <v>28</v>
      </c>
    </row>
    <row r="46" spans="1:13" ht="87">
      <c r="A46" s="1" t="str">
        <f t="shared" si="4"/>
        <v>2023-04-03</v>
      </c>
      <c r="B46" s="1" t="str">
        <f>"0815"</f>
        <v>0815</v>
      </c>
      <c r="C46" s="2" t="s">
        <v>40</v>
      </c>
      <c r="D46" s="2" t="s">
        <v>118</v>
      </c>
      <c r="E46" s="1" t="str">
        <f>"01"</f>
        <v>01</v>
      </c>
      <c r="F46" s="1">
        <v>8</v>
      </c>
      <c r="G46" s="1" t="s">
        <v>20</v>
      </c>
      <c r="I46" s="1" t="s">
        <v>17</v>
      </c>
      <c r="J46" s="4"/>
      <c r="K46" s="3" t="s">
        <v>117</v>
      </c>
      <c r="L46" s="1">
        <v>2020</v>
      </c>
      <c r="M46" s="1" t="s">
        <v>43</v>
      </c>
    </row>
    <row r="47" spans="1:14" ht="43.5">
      <c r="A47" s="1" t="str">
        <f t="shared" si="4"/>
        <v>2023-04-03</v>
      </c>
      <c r="B47" s="1" t="str">
        <f>"0820"</f>
        <v>0820</v>
      </c>
      <c r="C47" s="2" t="s">
        <v>44</v>
      </c>
      <c r="D47" s="2" t="s">
        <v>120</v>
      </c>
      <c r="E47" s="1" t="str">
        <f>"02"</f>
        <v>02</v>
      </c>
      <c r="F47" s="1">
        <v>19</v>
      </c>
      <c r="G47" s="1" t="s">
        <v>14</v>
      </c>
      <c r="I47" s="1" t="s">
        <v>17</v>
      </c>
      <c r="J47" s="4"/>
      <c r="K47" s="3" t="s">
        <v>119</v>
      </c>
      <c r="L47" s="1">
        <v>1987</v>
      </c>
      <c r="M47" s="1" t="s">
        <v>46</v>
      </c>
      <c r="N47" s="1" t="s">
        <v>23</v>
      </c>
    </row>
    <row r="48" spans="1:13" ht="72">
      <c r="A48" s="1" t="str">
        <f t="shared" si="4"/>
        <v>2023-04-03</v>
      </c>
      <c r="B48" s="1" t="str">
        <f>"0845"</f>
        <v>0845</v>
      </c>
      <c r="C48" s="2" t="s">
        <v>47</v>
      </c>
      <c r="D48" s="2" t="s">
        <v>122</v>
      </c>
      <c r="E48" s="1" t="str">
        <f>"02"</f>
        <v>02</v>
      </c>
      <c r="F48" s="1">
        <v>5</v>
      </c>
      <c r="G48" s="1" t="s">
        <v>14</v>
      </c>
      <c r="H48" s="1" t="s">
        <v>88</v>
      </c>
      <c r="I48" s="1" t="s">
        <v>17</v>
      </c>
      <c r="J48" s="4"/>
      <c r="K48" s="3" t="s">
        <v>121</v>
      </c>
      <c r="L48" s="1">
        <v>2014</v>
      </c>
      <c r="M48" s="1" t="s">
        <v>18</v>
      </c>
    </row>
    <row r="49" spans="1:13" ht="57.75">
      <c r="A49" s="1" t="str">
        <f t="shared" si="4"/>
        <v>2023-04-03</v>
      </c>
      <c r="B49" s="1" t="str">
        <f>"0910"</f>
        <v>0910</v>
      </c>
      <c r="C49" s="2" t="s">
        <v>50</v>
      </c>
      <c r="D49" s="2" t="s">
        <v>448</v>
      </c>
      <c r="E49" s="1" t="str">
        <f>"04"</f>
        <v>04</v>
      </c>
      <c r="F49" s="1">
        <v>3</v>
      </c>
      <c r="G49" s="1" t="s">
        <v>20</v>
      </c>
      <c r="I49" s="1" t="s">
        <v>17</v>
      </c>
      <c r="J49" s="4"/>
      <c r="K49" s="3" t="s">
        <v>123</v>
      </c>
      <c r="L49" s="1">
        <v>2020</v>
      </c>
      <c r="M49" s="1" t="s">
        <v>28</v>
      </c>
    </row>
    <row r="50" spans="1:13" ht="87">
      <c r="A50" s="1" t="str">
        <f t="shared" si="4"/>
        <v>2023-04-03</v>
      </c>
      <c r="B50" s="1" t="str">
        <f>"0935"</f>
        <v>0935</v>
      </c>
      <c r="C50" s="2" t="s">
        <v>50</v>
      </c>
      <c r="D50" s="2" t="s">
        <v>125</v>
      </c>
      <c r="E50" s="1" t="str">
        <f>"04"</f>
        <v>04</v>
      </c>
      <c r="F50" s="1">
        <v>4</v>
      </c>
      <c r="G50" s="1" t="s">
        <v>20</v>
      </c>
      <c r="I50" s="1" t="s">
        <v>17</v>
      </c>
      <c r="J50" s="4"/>
      <c r="K50" s="3" t="s">
        <v>124</v>
      </c>
      <c r="L50" s="1">
        <v>2020</v>
      </c>
      <c r="M50" s="1" t="s">
        <v>28</v>
      </c>
    </row>
    <row r="51" spans="1:14" ht="72">
      <c r="A51" s="1" t="str">
        <f t="shared" si="4"/>
        <v>2023-04-03</v>
      </c>
      <c r="B51" s="1" t="str">
        <f>"1000"</f>
        <v>1000</v>
      </c>
      <c r="C51" s="2" t="s">
        <v>87</v>
      </c>
      <c r="D51" s="2" t="s">
        <v>447</v>
      </c>
      <c r="E51" s="1" t="str">
        <f>"01"</f>
        <v>01</v>
      </c>
      <c r="F51" s="1">
        <v>3</v>
      </c>
      <c r="G51" s="1" t="s">
        <v>14</v>
      </c>
      <c r="H51" s="1" t="s">
        <v>88</v>
      </c>
      <c r="I51" s="1" t="s">
        <v>17</v>
      </c>
      <c r="J51" s="4"/>
      <c r="K51" s="3" t="s">
        <v>89</v>
      </c>
      <c r="L51" s="1">
        <v>2017</v>
      </c>
      <c r="M51" s="1" t="s">
        <v>90</v>
      </c>
      <c r="N51" s="1" t="s">
        <v>23</v>
      </c>
    </row>
    <row r="52" spans="1:14" ht="57.75">
      <c r="A52" s="1" t="str">
        <f t="shared" si="4"/>
        <v>2023-04-03</v>
      </c>
      <c r="B52" s="1" t="str">
        <f>"1100"</f>
        <v>1100</v>
      </c>
      <c r="C52" s="2" t="s">
        <v>126</v>
      </c>
      <c r="E52" s="1" t="str">
        <f>"2021"</f>
        <v>2021</v>
      </c>
      <c r="F52" s="1">
        <v>0</v>
      </c>
      <c r="G52" s="1" t="s">
        <v>20</v>
      </c>
      <c r="I52" s="1" t="s">
        <v>17</v>
      </c>
      <c r="J52" s="4"/>
      <c r="K52" s="3" t="s">
        <v>127</v>
      </c>
      <c r="L52" s="1">
        <v>2021</v>
      </c>
      <c r="M52" s="1" t="s">
        <v>18</v>
      </c>
      <c r="N52" s="1" t="s">
        <v>23</v>
      </c>
    </row>
    <row r="53" spans="1:13" ht="72">
      <c r="A53" s="1" t="str">
        <f t="shared" si="4"/>
        <v>2023-04-03</v>
      </c>
      <c r="B53" s="1" t="str">
        <f>"1300"</f>
        <v>1300</v>
      </c>
      <c r="C53" s="2" t="s">
        <v>103</v>
      </c>
      <c r="D53" s="2" t="s">
        <v>105</v>
      </c>
      <c r="E53" s="1" t="str">
        <f>"02"</f>
        <v>02</v>
      </c>
      <c r="F53" s="1">
        <v>0</v>
      </c>
      <c r="G53" s="1" t="s">
        <v>14</v>
      </c>
      <c r="I53" s="1" t="s">
        <v>17</v>
      </c>
      <c r="J53" s="4"/>
      <c r="K53" s="3" t="s">
        <v>104</v>
      </c>
      <c r="L53" s="1">
        <v>2017</v>
      </c>
      <c r="M53" s="1" t="s">
        <v>18</v>
      </c>
    </row>
    <row r="54" spans="1:14" ht="87">
      <c r="A54" s="1" t="str">
        <f t="shared" si="4"/>
        <v>2023-04-03</v>
      </c>
      <c r="B54" s="1" t="str">
        <f>"1330"</f>
        <v>1330</v>
      </c>
      <c r="C54" s="2" t="s">
        <v>82</v>
      </c>
      <c r="E54" s="1" t="str">
        <f>"01"</f>
        <v>01</v>
      </c>
      <c r="F54" s="1">
        <v>2</v>
      </c>
      <c r="G54" s="1" t="s">
        <v>14</v>
      </c>
      <c r="H54" s="1" t="s">
        <v>83</v>
      </c>
      <c r="I54" s="1" t="s">
        <v>17</v>
      </c>
      <c r="J54" s="4"/>
      <c r="K54" s="3" t="s">
        <v>84</v>
      </c>
      <c r="L54" s="1">
        <v>2022</v>
      </c>
      <c r="M54" s="1" t="s">
        <v>18</v>
      </c>
      <c r="N54" s="1" t="s">
        <v>23</v>
      </c>
    </row>
    <row r="55" spans="1:13" ht="72">
      <c r="A55" s="1" t="str">
        <f t="shared" si="4"/>
        <v>2023-04-03</v>
      </c>
      <c r="B55" s="1" t="str">
        <f>"1400"</f>
        <v>1400</v>
      </c>
      <c r="C55" s="2" t="s">
        <v>128</v>
      </c>
      <c r="E55" s="1" t="str">
        <f>"04"</f>
        <v>04</v>
      </c>
      <c r="F55" s="1">
        <v>135</v>
      </c>
      <c r="G55" s="1" t="s">
        <v>14</v>
      </c>
      <c r="H55" s="1" t="s">
        <v>129</v>
      </c>
      <c r="I55" s="1" t="s">
        <v>17</v>
      </c>
      <c r="J55" s="4"/>
      <c r="K55" s="3" t="s">
        <v>130</v>
      </c>
      <c r="L55" s="1">
        <v>2022</v>
      </c>
      <c r="M55" s="1" t="s">
        <v>131</v>
      </c>
    </row>
    <row r="56" spans="1:13" ht="87">
      <c r="A56" s="1" t="str">
        <f t="shared" si="4"/>
        <v>2023-04-03</v>
      </c>
      <c r="B56" s="1" t="str">
        <f>"1430"</f>
        <v>1430</v>
      </c>
      <c r="C56" s="2" t="s">
        <v>132</v>
      </c>
      <c r="D56" s="2" t="s">
        <v>134</v>
      </c>
      <c r="E56" s="1" t="str">
        <f>"02"</f>
        <v>02</v>
      </c>
      <c r="F56" s="1">
        <v>47</v>
      </c>
      <c r="G56" s="1" t="s">
        <v>14</v>
      </c>
      <c r="I56" s="1" t="s">
        <v>17</v>
      </c>
      <c r="J56" s="4"/>
      <c r="K56" s="3" t="s">
        <v>133</v>
      </c>
      <c r="L56" s="1">
        <v>0</v>
      </c>
      <c r="M56" s="1" t="s">
        <v>18</v>
      </c>
    </row>
    <row r="57" spans="1:13" ht="57.75">
      <c r="A57" s="1" t="str">
        <f t="shared" si="4"/>
        <v>2023-04-03</v>
      </c>
      <c r="B57" s="1" t="str">
        <f>"1500"</f>
        <v>1500</v>
      </c>
      <c r="C57" s="2" t="s">
        <v>47</v>
      </c>
      <c r="D57" s="2" t="s">
        <v>136</v>
      </c>
      <c r="E57" s="1" t="str">
        <f>"02"</f>
        <v>02</v>
      </c>
      <c r="F57" s="1">
        <v>8</v>
      </c>
      <c r="G57" s="1" t="s">
        <v>14</v>
      </c>
      <c r="H57" s="1" t="s">
        <v>88</v>
      </c>
      <c r="I57" s="1" t="s">
        <v>17</v>
      </c>
      <c r="J57" s="4"/>
      <c r="K57" s="3" t="s">
        <v>135</v>
      </c>
      <c r="L57" s="1">
        <v>2014</v>
      </c>
      <c r="M57" s="1" t="s">
        <v>18</v>
      </c>
    </row>
    <row r="58" spans="1:14" ht="43.5">
      <c r="A58" s="1" t="str">
        <f t="shared" si="4"/>
        <v>2023-04-03</v>
      </c>
      <c r="B58" s="1" t="str">
        <f>"1525"</f>
        <v>1525</v>
      </c>
      <c r="C58" s="2" t="s">
        <v>137</v>
      </c>
      <c r="D58" s="2" t="s">
        <v>137</v>
      </c>
      <c r="E58" s="1" t="str">
        <f>"01"</f>
        <v>01</v>
      </c>
      <c r="F58" s="1">
        <v>5</v>
      </c>
      <c r="G58" s="1" t="s">
        <v>20</v>
      </c>
      <c r="I58" s="1" t="s">
        <v>17</v>
      </c>
      <c r="J58" s="4"/>
      <c r="K58" s="3" t="s">
        <v>138</v>
      </c>
      <c r="L58" s="1">
        <v>0</v>
      </c>
      <c r="M58" s="1" t="s">
        <v>102</v>
      </c>
      <c r="N58" s="1" t="s">
        <v>23</v>
      </c>
    </row>
    <row r="59" spans="1:13" ht="72">
      <c r="A59" s="1" t="str">
        <f t="shared" si="4"/>
        <v>2023-04-03</v>
      </c>
      <c r="B59" s="1" t="str">
        <f>"1540"</f>
        <v>1540</v>
      </c>
      <c r="C59" s="2" t="s">
        <v>139</v>
      </c>
      <c r="D59" s="2" t="s">
        <v>141</v>
      </c>
      <c r="E59" s="1" t="str">
        <f>"01"</f>
        <v>01</v>
      </c>
      <c r="F59" s="1">
        <v>1</v>
      </c>
      <c r="G59" s="1" t="s">
        <v>20</v>
      </c>
      <c r="I59" s="1" t="s">
        <v>17</v>
      </c>
      <c r="J59" s="4"/>
      <c r="K59" s="3" t="s">
        <v>140</v>
      </c>
      <c r="L59" s="1">
        <v>2016</v>
      </c>
      <c r="M59" s="1" t="s">
        <v>18</v>
      </c>
    </row>
    <row r="60" spans="1:13" ht="57.75">
      <c r="A60" s="1" t="str">
        <f t="shared" si="4"/>
        <v>2023-04-03</v>
      </c>
      <c r="B60" s="1" t="str">
        <f>"1555"</f>
        <v>1555</v>
      </c>
      <c r="C60" s="2" t="s">
        <v>449</v>
      </c>
      <c r="D60" s="2" t="s">
        <v>451</v>
      </c>
      <c r="E60" s="1" t="str">
        <f>"01"</f>
        <v>01</v>
      </c>
      <c r="F60" s="1">
        <v>1</v>
      </c>
      <c r="J60" s="4"/>
      <c r="K60" s="3" t="s">
        <v>450</v>
      </c>
      <c r="L60" s="1">
        <v>2021</v>
      </c>
      <c r="M60" s="1" t="s">
        <v>28</v>
      </c>
    </row>
    <row r="61" spans="1:14" ht="43.5">
      <c r="A61" s="1" t="str">
        <f t="shared" si="4"/>
        <v>2023-04-03</v>
      </c>
      <c r="B61" s="1" t="str">
        <f>"1600"</f>
        <v>1600</v>
      </c>
      <c r="C61" s="2" t="s">
        <v>142</v>
      </c>
      <c r="D61" s="2" t="s">
        <v>144</v>
      </c>
      <c r="E61" s="1" t="str">
        <f>"01"</f>
        <v>01</v>
      </c>
      <c r="F61" s="1">
        <v>1</v>
      </c>
      <c r="G61" s="1" t="s">
        <v>14</v>
      </c>
      <c r="H61" s="1" t="s">
        <v>129</v>
      </c>
      <c r="I61" s="1" t="s">
        <v>17</v>
      </c>
      <c r="J61" s="4"/>
      <c r="K61" s="3" t="s">
        <v>143</v>
      </c>
      <c r="L61" s="1">
        <v>2017</v>
      </c>
      <c r="M61" s="1" t="s">
        <v>18</v>
      </c>
      <c r="N61" s="1" t="s">
        <v>23</v>
      </c>
    </row>
    <row r="62" spans="1:14" ht="72">
      <c r="A62" s="1" t="str">
        <f t="shared" si="4"/>
        <v>2023-04-03</v>
      </c>
      <c r="B62" s="1" t="str">
        <f>"1630"</f>
        <v>1630</v>
      </c>
      <c r="C62" s="2" t="s">
        <v>44</v>
      </c>
      <c r="D62" s="2" t="s">
        <v>146</v>
      </c>
      <c r="E62" s="1" t="str">
        <f>"02"</f>
        <v>02</v>
      </c>
      <c r="F62" s="1">
        <v>26</v>
      </c>
      <c r="G62" s="1" t="s">
        <v>14</v>
      </c>
      <c r="I62" s="1" t="s">
        <v>17</v>
      </c>
      <c r="J62" s="4"/>
      <c r="K62" s="3" t="s">
        <v>145</v>
      </c>
      <c r="L62" s="1">
        <v>1987</v>
      </c>
      <c r="M62" s="1" t="s">
        <v>46</v>
      </c>
      <c r="N62" s="1" t="s">
        <v>23</v>
      </c>
    </row>
    <row r="63" spans="1:13" ht="87">
      <c r="A63" s="1" t="str">
        <f t="shared" si="4"/>
        <v>2023-04-03</v>
      </c>
      <c r="B63" s="1" t="str">
        <f>"1700"</f>
        <v>1700</v>
      </c>
      <c r="C63" s="2" t="s">
        <v>147</v>
      </c>
      <c r="D63" s="2" t="s">
        <v>149</v>
      </c>
      <c r="E63" s="1" t="str">
        <f>"2018"</f>
        <v>2018</v>
      </c>
      <c r="F63" s="1">
        <v>6</v>
      </c>
      <c r="G63" s="1" t="s">
        <v>14</v>
      </c>
      <c r="I63" s="1" t="s">
        <v>17</v>
      </c>
      <c r="J63" s="4"/>
      <c r="K63" s="3" t="s">
        <v>148</v>
      </c>
      <c r="L63" s="1">
        <v>2018</v>
      </c>
      <c r="M63" s="1" t="s">
        <v>18</v>
      </c>
    </row>
    <row r="64" spans="1:13" ht="87">
      <c r="A64" s="1" t="str">
        <f t="shared" si="4"/>
        <v>2023-04-03</v>
      </c>
      <c r="B64" s="1" t="str">
        <f>"1715"</f>
        <v>1715</v>
      </c>
      <c r="C64" s="2" t="s">
        <v>147</v>
      </c>
      <c r="D64" s="2" t="s">
        <v>151</v>
      </c>
      <c r="E64" s="1" t="str">
        <f>"2018"</f>
        <v>2018</v>
      </c>
      <c r="F64" s="1">
        <v>8</v>
      </c>
      <c r="G64" s="1" t="s">
        <v>14</v>
      </c>
      <c r="I64" s="1" t="s">
        <v>17</v>
      </c>
      <c r="J64" s="4"/>
      <c r="K64" s="3" t="s">
        <v>150</v>
      </c>
      <c r="L64" s="1">
        <v>2018</v>
      </c>
      <c r="M64" s="1" t="s">
        <v>18</v>
      </c>
    </row>
    <row r="65" spans="1:13" ht="28.5">
      <c r="A65" s="1" t="str">
        <f t="shared" si="4"/>
        <v>2023-04-03</v>
      </c>
      <c r="B65" s="1" t="str">
        <f>"1730"</f>
        <v>1730</v>
      </c>
      <c r="C65" s="2" t="s">
        <v>152</v>
      </c>
      <c r="E65" s="1" t="str">
        <f>"2020"</f>
        <v>2020</v>
      </c>
      <c r="F65" s="1">
        <v>146</v>
      </c>
      <c r="G65" s="1" t="s">
        <v>56</v>
      </c>
      <c r="J65" s="4"/>
      <c r="K65" s="3" t="s">
        <v>153</v>
      </c>
      <c r="L65" s="1">
        <v>2020</v>
      </c>
      <c r="M65" s="1" t="s">
        <v>28</v>
      </c>
    </row>
    <row r="66" spans="1:13" ht="72">
      <c r="A66" s="1" t="str">
        <f t="shared" si="4"/>
        <v>2023-04-03</v>
      </c>
      <c r="B66" s="1" t="str">
        <f>"1800"</f>
        <v>1800</v>
      </c>
      <c r="C66" s="2" t="s">
        <v>79</v>
      </c>
      <c r="D66" s="2" t="s">
        <v>155</v>
      </c>
      <c r="E66" s="1" t="str">
        <f>"2022"</f>
        <v>2022</v>
      </c>
      <c r="F66" s="1">
        <v>14</v>
      </c>
      <c r="G66" s="1" t="s">
        <v>20</v>
      </c>
      <c r="I66" s="1" t="s">
        <v>17</v>
      </c>
      <c r="J66" s="4"/>
      <c r="K66" s="3" t="s">
        <v>154</v>
      </c>
      <c r="L66" s="1">
        <v>2022</v>
      </c>
      <c r="M66" s="1" t="s">
        <v>18</v>
      </c>
    </row>
    <row r="67" spans="1:13" ht="57.75">
      <c r="A67" s="1" t="str">
        <f t="shared" si="4"/>
        <v>2023-04-03</v>
      </c>
      <c r="B67" s="1" t="str">
        <f>"1830"</f>
        <v>1830</v>
      </c>
      <c r="C67" s="2" t="s">
        <v>85</v>
      </c>
      <c r="E67" s="1" t="str">
        <f>"2023"</f>
        <v>2023</v>
      </c>
      <c r="F67" s="1">
        <v>60</v>
      </c>
      <c r="G67" s="1" t="s">
        <v>56</v>
      </c>
      <c r="J67" s="4"/>
      <c r="K67" s="3" t="s">
        <v>86</v>
      </c>
      <c r="L67" s="1">
        <v>2023</v>
      </c>
      <c r="M67" s="1" t="s">
        <v>18</v>
      </c>
    </row>
    <row r="68" spans="1:13" ht="72">
      <c r="A68" s="1" t="str">
        <f t="shared" si="4"/>
        <v>2023-04-03</v>
      </c>
      <c r="B68" s="1" t="str">
        <f>"1840"</f>
        <v>1840</v>
      </c>
      <c r="C68" s="2" t="s">
        <v>156</v>
      </c>
      <c r="D68" s="2" t="s">
        <v>158</v>
      </c>
      <c r="E68" s="1" t="str">
        <f>"2023"</f>
        <v>2023</v>
      </c>
      <c r="F68" s="1">
        <v>2</v>
      </c>
      <c r="G68" s="1" t="s">
        <v>14</v>
      </c>
      <c r="I68" s="1" t="s">
        <v>17</v>
      </c>
      <c r="J68" s="4"/>
      <c r="K68" s="3" t="s">
        <v>157</v>
      </c>
      <c r="L68" s="1">
        <v>2023</v>
      </c>
      <c r="M68" s="1" t="s">
        <v>18</v>
      </c>
    </row>
    <row r="69" spans="1:14" ht="57.75">
      <c r="A69" s="7" t="str">
        <f t="shared" si="4"/>
        <v>2023-04-03</v>
      </c>
      <c r="B69" s="7" t="str">
        <f>"1845"</f>
        <v>1845</v>
      </c>
      <c r="C69" s="8" t="s">
        <v>159</v>
      </c>
      <c r="D69" s="8" t="s">
        <v>161</v>
      </c>
      <c r="E69" s="7" t="str">
        <f>"01"</f>
        <v>01</v>
      </c>
      <c r="F69" s="7">
        <v>4</v>
      </c>
      <c r="G69" s="7" t="s">
        <v>20</v>
      </c>
      <c r="H69" s="7"/>
      <c r="I69" s="7" t="s">
        <v>17</v>
      </c>
      <c r="J69" s="5" t="s">
        <v>472</v>
      </c>
      <c r="K69" s="6" t="s">
        <v>160</v>
      </c>
      <c r="L69" s="7">
        <v>2015</v>
      </c>
      <c r="M69" s="7" t="s">
        <v>90</v>
      </c>
      <c r="N69" s="7" t="s">
        <v>23</v>
      </c>
    </row>
    <row r="70" spans="1:14" ht="87">
      <c r="A70" s="7" t="str">
        <f t="shared" si="4"/>
        <v>2023-04-03</v>
      </c>
      <c r="B70" s="7" t="str">
        <f>"1935"</f>
        <v>1935</v>
      </c>
      <c r="C70" s="8" t="s">
        <v>162</v>
      </c>
      <c r="D70" s="8" t="s">
        <v>164</v>
      </c>
      <c r="E70" s="7" t="str">
        <f>"01"</f>
        <v>01</v>
      </c>
      <c r="F70" s="7">
        <v>2</v>
      </c>
      <c r="G70" s="7" t="s">
        <v>14</v>
      </c>
      <c r="H70" s="7"/>
      <c r="I70" s="7" t="s">
        <v>17</v>
      </c>
      <c r="J70" s="5" t="s">
        <v>473</v>
      </c>
      <c r="K70" s="6" t="s">
        <v>163</v>
      </c>
      <c r="L70" s="7">
        <v>2020</v>
      </c>
      <c r="M70" s="7" t="s">
        <v>18</v>
      </c>
      <c r="N70" s="7" t="s">
        <v>23</v>
      </c>
    </row>
    <row r="71" spans="1:14" ht="72">
      <c r="A71" s="7" t="str">
        <f t="shared" si="4"/>
        <v>2023-04-03</v>
      </c>
      <c r="B71" s="7" t="str">
        <f>"2030"</f>
        <v>2030</v>
      </c>
      <c r="C71" s="8" t="s">
        <v>165</v>
      </c>
      <c r="D71" s="8" t="s">
        <v>167</v>
      </c>
      <c r="E71" s="7" t="str">
        <f>"01"</f>
        <v>01</v>
      </c>
      <c r="F71" s="7">
        <v>41</v>
      </c>
      <c r="G71" s="7" t="s">
        <v>14</v>
      </c>
      <c r="H71" s="7"/>
      <c r="I71" s="7" t="s">
        <v>17</v>
      </c>
      <c r="J71" s="5" t="s">
        <v>476</v>
      </c>
      <c r="K71" s="6" t="s">
        <v>166</v>
      </c>
      <c r="L71" s="7">
        <v>2019</v>
      </c>
      <c r="M71" s="7" t="s">
        <v>18</v>
      </c>
      <c r="N71" s="7"/>
    </row>
    <row r="72" spans="1:14" ht="72">
      <c r="A72" s="7" t="str">
        <f t="shared" si="4"/>
        <v>2023-04-03</v>
      </c>
      <c r="B72" s="7" t="str">
        <f>"2100"</f>
        <v>2100</v>
      </c>
      <c r="C72" s="8" t="s">
        <v>168</v>
      </c>
      <c r="D72" s="8"/>
      <c r="E72" s="7" t="str">
        <f>"0"</f>
        <v>0</v>
      </c>
      <c r="F72" s="7">
        <v>0</v>
      </c>
      <c r="G72" s="7" t="s">
        <v>14</v>
      </c>
      <c r="H72" s="7"/>
      <c r="I72" s="7" t="s">
        <v>17</v>
      </c>
      <c r="J72" s="5" t="s">
        <v>474</v>
      </c>
      <c r="K72" s="6" t="s">
        <v>169</v>
      </c>
      <c r="L72" s="7">
        <v>2020</v>
      </c>
      <c r="M72" s="7" t="s">
        <v>28</v>
      </c>
      <c r="N72" s="7"/>
    </row>
    <row r="73" spans="1:14" ht="87">
      <c r="A73" s="7" t="str">
        <f t="shared" si="4"/>
        <v>2023-04-03</v>
      </c>
      <c r="B73" s="7" t="str">
        <f>"2150"</f>
        <v>2150</v>
      </c>
      <c r="C73" s="8" t="s">
        <v>170</v>
      </c>
      <c r="D73" s="8" t="s">
        <v>102</v>
      </c>
      <c r="E73" s="7" t="str">
        <f>" "</f>
        <v> </v>
      </c>
      <c r="F73" s="7">
        <v>0</v>
      </c>
      <c r="G73" s="7" t="s">
        <v>95</v>
      </c>
      <c r="H73" s="7" t="s">
        <v>171</v>
      </c>
      <c r="I73" s="7"/>
      <c r="J73" s="5" t="s">
        <v>477</v>
      </c>
      <c r="K73" s="6" t="s">
        <v>172</v>
      </c>
      <c r="L73" s="7">
        <v>2021</v>
      </c>
      <c r="M73" s="7" t="s">
        <v>131</v>
      </c>
      <c r="N73" s="7" t="s">
        <v>23</v>
      </c>
    </row>
    <row r="74" spans="1:13" ht="72">
      <c r="A74" s="1" t="str">
        <f t="shared" si="4"/>
        <v>2023-04-03</v>
      </c>
      <c r="B74" s="1" t="str">
        <f>"2335"</f>
        <v>2335</v>
      </c>
      <c r="C74" s="2" t="s">
        <v>173</v>
      </c>
      <c r="D74" s="2" t="s">
        <v>175</v>
      </c>
      <c r="E74" s="1" t="str">
        <f aca="true" t="shared" si="5" ref="E74:E83">"02"</f>
        <v>02</v>
      </c>
      <c r="F74" s="1">
        <v>17</v>
      </c>
      <c r="G74" s="1" t="s">
        <v>20</v>
      </c>
      <c r="I74" s="1" t="s">
        <v>17</v>
      </c>
      <c r="J74" s="4"/>
      <c r="K74" s="3" t="s">
        <v>174</v>
      </c>
      <c r="L74" s="1">
        <v>2020</v>
      </c>
      <c r="M74" s="1" t="s">
        <v>18</v>
      </c>
    </row>
    <row r="75" spans="1:13" ht="87">
      <c r="A75" s="1" t="str">
        <f t="shared" si="4"/>
        <v>2023-04-03</v>
      </c>
      <c r="B75" s="1" t="str">
        <f>"2400"</f>
        <v>2400</v>
      </c>
      <c r="C75" s="2" t="s">
        <v>13</v>
      </c>
      <c r="E75" s="1" t="str">
        <f t="shared" si="5"/>
        <v>02</v>
      </c>
      <c r="F75" s="1">
        <v>11</v>
      </c>
      <c r="G75" s="1" t="s">
        <v>14</v>
      </c>
      <c r="H75" s="1" t="s">
        <v>15</v>
      </c>
      <c r="I75" s="1" t="s">
        <v>17</v>
      </c>
      <c r="J75" s="4"/>
      <c r="K75" s="3" t="s">
        <v>16</v>
      </c>
      <c r="L75" s="1">
        <v>2011</v>
      </c>
      <c r="M75" s="1" t="s">
        <v>18</v>
      </c>
    </row>
    <row r="76" spans="1:13" ht="87">
      <c r="A76" s="1" t="str">
        <f t="shared" si="4"/>
        <v>2023-04-03</v>
      </c>
      <c r="B76" s="1" t="str">
        <f>"2500"</f>
        <v>2500</v>
      </c>
      <c r="C76" s="2" t="s">
        <v>13</v>
      </c>
      <c r="E76" s="1" t="str">
        <f t="shared" si="5"/>
        <v>02</v>
      </c>
      <c r="F76" s="1">
        <v>11</v>
      </c>
      <c r="G76" s="1" t="s">
        <v>14</v>
      </c>
      <c r="H76" s="1" t="s">
        <v>15</v>
      </c>
      <c r="I76" s="1" t="s">
        <v>17</v>
      </c>
      <c r="J76" s="4"/>
      <c r="K76" s="3" t="s">
        <v>16</v>
      </c>
      <c r="L76" s="1">
        <v>2011</v>
      </c>
      <c r="M76" s="1" t="s">
        <v>18</v>
      </c>
    </row>
    <row r="77" spans="1:13" ht="87">
      <c r="A77" s="1" t="str">
        <f t="shared" si="4"/>
        <v>2023-04-03</v>
      </c>
      <c r="B77" s="1" t="str">
        <f>"2600"</f>
        <v>2600</v>
      </c>
      <c r="C77" s="2" t="s">
        <v>13</v>
      </c>
      <c r="E77" s="1" t="str">
        <f t="shared" si="5"/>
        <v>02</v>
      </c>
      <c r="F77" s="1">
        <v>11</v>
      </c>
      <c r="G77" s="1" t="s">
        <v>14</v>
      </c>
      <c r="H77" s="1" t="s">
        <v>15</v>
      </c>
      <c r="I77" s="1" t="s">
        <v>17</v>
      </c>
      <c r="J77" s="4"/>
      <c r="K77" s="3" t="s">
        <v>16</v>
      </c>
      <c r="L77" s="1">
        <v>2011</v>
      </c>
      <c r="M77" s="1" t="s">
        <v>18</v>
      </c>
    </row>
    <row r="78" spans="1:13" ht="87">
      <c r="A78" s="1" t="str">
        <f t="shared" si="4"/>
        <v>2023-04-03</v>
      </c>
      <c r="B78" s="1" t="str">
        <f>"2700"</f>
        <v>2700</v>
      </c>
      <c r="C78" s="2" t="s">
        <v>13</v>
      </c>
      <c r="E78" s="1" t="str">
        <f t="shared" si="5"/>
        <v>02</v>
      </c>
      <c r="F78" s="1">
        <v>11</v>
      </c>
      <c r="G78" s="1" t="s">
        <v>14</v>
      </c>
      <c r="H78" s="1" t="s">
        <v>15</v>
      </c>
      <c r="I78" s="1" t="s">
        <v>17</v>
      </c>
      <c r="J78" s="4"/>
      <c r="K78" s="3" t="s">
        <v>16</v>
      </c>
      <c r="L78" s="1">
        <v>2011</v>
      </c>
      <c r="M78" s="1" t="s">
        <v>18</v>
      </c>
    </row>
    <row r="79" spans="1:13" ht="87">
      <c r="A79" s="1" t="str">
        <f t="shared" si="4"/>
        <v>2023-04-03</v>
      </c>
      <c r="B79" s="1" t="str">
        <f>"2800"</f>
        <v>2800</v>
      </c>
      <c r="C79" s="2" t="s">
        <v>13</v>
      </c>
      <c r="E79" s="1" t="str">
        <f t="shared" si="5"/>
        <v>02</v>
      </c>
      <c r="F79" s="1">
        <v>11</v>
      </c>
      <c r="G79" s="1" t="s">
        <v>14</v>
      </c>
      <c r="H79" s="1" t="s">
        <v>15</v>
      </c>
      <c r="I79" s="1" t="s">
        <v>17</v>
      </c>
      <c r="J79" s="4"/>
      <c r="K79" s="3" t="s">
        <v>16</v>
      </c>
      <c r="L79" s="1">
        <v>2011</v>
      </c>
      <c r="M79" s="1" t="s">
        <v>18</v>
      </c>
    </row>
    <row r="80" spans="1:13" ht="87">
      <c r="A80" s="1" t="str">
        <f aca="true" t="shared" si="6" ref="A80:A124">"2023-04-04"</f>
        <v>2023-04-04</v>
      </c>
      <c r="B80" s="1" t="str">
        <f>"0500"</f>
        <v>0500</v>
      </c>
      <c r="C80" s="2" t="s">
        <v>13</v>
      </c>
      <c r="E80" s="1" t="str">
        <f t="shared" si="5"/>
        <v>02</v>
      </c>
      <c r="F80" s="1">
        <v>11</v>
      </c>
      <c r="G80" s="1" t="s">
        <v>14</v>
      </c>
      <c r="H80" s="1" t="s">
        <v>15</v>
      </c>
      <c r="I80" s="1" t="s">
        <v>17</v>
      </c>
      <c r="J80" s="4"/>
      <c r="K80" s="3" t="s">
        <v>16</v>
      </c>
      <c r="L80" s="1">
        <v>2011</v>
      </c>
      <c r="M80" s="1" t="s">
        <v>18</v>
      </c>
    </row>
    <row r="81" spans="1:13" ht="28.5">
      <c r="A81" s="1" t="str">
        <f t="shared" si="6"/>
        <v>2023-04-04</v>
      </c>
      <c r="B81" s="1" t="str">
        <f>"0600"</f>
        <v>0600</v>
      </c>
      <c r="C81" s="2" t="s">
        <v>19</v>
      </c>
      <c r="D81" s="2" t="s">
        <v>176</v>
      </c>
      <c r="E81" s="1" t="str">
        <f t="shared" si="5"/>
        <v>02</v>
      </c>
      <c r="F81" s="1">
        <v>7</v>
      </c>
      <c r="G81" s="1" t="s">
        <v>20</v>
      </c>
      <c r="I81" s="1" t="s">
        <v>17</v>
      </c>
      <c r="J81" s="4"/>
      <c r="K81" s="3" t="s">
        <v>21</v>
      </c>
      <c r="L81" s="1">
        <v>2019</v>
      </c>
      <c r="M81" s="1" t="s">
        <v>18</v>
      </c>
    </row>
    <row r="82" spans="1:13" ht="28.5">
      <c r="A82" s="1" t="str">
        <f t="shared" si="6"/>
        <v>2023-04-04</v>
      </c>
      <c r="B82" s="1" t="str">
        <f>"0625"</f>
        <v>0625</v>
      </c>
      <c r="C82" s="2" t="s">
        <v>19</v>
      </c>
      <c r="D82" s="2" t="s">
        <v>177</v>
      </c>
      <c r="E82" s="1" t="str">
        <f t="shared" si="5"/>
        <v>02</v>
      </c>
      <c r="F82" s="1">
        <v>8</v>
      </c>
      <c r="G82" s="1" t="s">
        <v>20</v>
      </c>
      <c r="I82" s="1" t="s">
        <v>17</v>
      </c>
      <c r="J82" s="4"/>
      <c r="K82" s="3" t="s">
        <v>21</v>
      </c>
      <c r="L82" s="1">
        <v>2019</v>
      </c>
      <c r="M82" s="1" t="s">
        <v>18</v>
      </c>
    </row>
    <row r="83" spans="1:13" ht="72">
      <c r="A83" s="1" t="str">
        <f t="shared" si="6"/>
        <v>2023-04-04</v>
      </c>
      <c r="B83" s="1" t="str">
        <f>"0650"</f>
        <v>0650</v>
      </c>
      <c r="C83" s="2" t="s">
        <v>25</v>
      </c>
      <c r="D83" s="2" t="s">
        <v>179</v>
      </c>
      <c r="E83" s="1" t="str">
        <f t="shared" si="5"/>
        <v>02</v>
      </c>
      <c r="F83" s="1">
        <v>4</v>
      </c>
      <c r="G83" s="1" t="s">
        <v>20</v>
      </c>
      <c r="I83" s="1" t="s">
        <v>17</v>
      </c>
      <c r="J83" s="4"/>
      <c r="K83" s="3" t="s">
        <v>178</v>
      </c>
      <c r="L83" s="1">
        <v>2018</v>
      </c>
      <c r="M83" s="1" t="s">
        <v>28</v>
      </c>
    </row>
    <row r="84" spans="1:13" ht="72">
      <c r="A84" s="1" t="str">
        <f t="shared" si="6"/>
        <v>2023-04-04</v>
      </c>
      <c r="B84" s="1" t="str">
        <f>"0715"</f>
        <v>0715</v>
      </c>
      <c r="C84" s="2" t="s">
        <v>139</v>
      </c>
      <c r="D84" s="2" t="s">
        <v>141</v>
      </c>
      <c r="E84" s="1" t="str">
        <f>"01"</f>
        <v>01</v>
      </c>
      <c r="F84" s="1">
        <v>1</v>
      </c>
      <c r="G84" s="1" t="s">
        <v>20</v>
      </c>
      <c r="I84" s="1" t="s">
        <v>17</v>
      </c>
      <c r="J84" s="4"/>
      <c r="K84" s="3" t="s">
        <v>140</v>
      </c>
      <c r="L84" s="1">
        <v>2016</v>
      </c>
      <c r="M84" s="1" t="s">
        <v>18</v>
      </c>
    </row>
    <row r="85" spans="1:13" ht="43.5">
      <c r="A85" s="1" t="str">
        <f t="shared" si="6"/>
        <v>2023-04-04</v>
      </c>
      <c r="B85" s="1" t="str">
        <f>"0730"</f>
        <v>0730</v>
      </c>
      <c r="C85" s="2" t="s">
        <v>32</v>
      </c>
      <c r="E85" s="1" t="str">
        <f>"02"</f>
        <v>02</v>
      </c>
      <c r="F85" s="1">
        <v>5</v>
      </c>
      <c r="G85" s="1" t="s">
        <v>20</v>
      </c>
      <c r="I85" s="1" t="s">
        <v>17</v>
      </c>
      <c r="J85" s="4"/>
      <c r="K85" s="3" t="s">
        <v>33</v>
      </c>
      <c r="L85" s="1">
        <v>2011</v>
      </c>
      <c r="M85" s="1" t="s">
        <v>18</v>
      </c>
    </row>
    <row r="86" spans="1:13" ht="72">
      <c r="A86" s="1" t="str">
        <f t="shared" si="6"/>
        <v>2023-04-04</v>
      </c>
      <c r="B86" s="1" t="str">
        <f>"0755"</f>
        <v>0755</v>
      </c>
      <c r="C86" s="2" t="s">
        <v>34</v>
      </c>
      <c r="D86" s="2" t="s">
        <v>181</v>
      </c>
      <c r="E86" s="1" t="str">
        <f>"02"</f>
        <v>02</v>
      </c>
      <c r="F86" s="1">
        <v>3</v>
      </c>
      <c r="G86" s="1" t="s">
        <v>20</v>
      </c>
      <c r="I86" s="1" t="s">
        <v>17</v>
      </c>
      <c r="J86" s="4"/>
      <c r="K86" s="3" t="s">
        <v>180</v>
      </c>
      <c r="L86" s="1">
        <v>2020</v>
      </c>
      <c r="M86" s="1" t="s">
        <v>28</v>
      </c>
    </row>
    <row r="87" spans="1:13" ht="72">
      <c r="A87" s="1" t="str">
        <f t="shared" si="6"/>
        <v>2023-04-04</v>
      </c>
      <c r="B87" s="1" t="str">
        <f>"0805"</f>
        <v>0805</v>
      </c>
      <c r="C87" s="2" t="s">
        <v>114</v>
      </c>
      <c r="D87" s="2" t="s">
        <v>183</v>
      </c>
      <c r="E87" s="1" t="str">
        <f>"01"</f>
        <v>01</v>
      </c>
      <c r="F87" s="1">
        <v>27</v>
      </c>
      <c r="G87" s="1" t="s">
        <v>20</v>
      </c>
      <c r="I87" s="1" t="s">
        <v>17</v>
      </c>
      <c r="J87" s="4"/>
      <c r="K87" s="3" t="s">
        <v>182</v>
      </c>
      <c r="L87" s="1">
        <v>2020</v>
      </c>
      <c r="M87" s="1" t="s">
        <v>28</v>
      </c>
    </row>
    <row r="88" spans="1:13" ht="72">
      <c r="A88" s="1" t="str">
        <f t="shared" si="6"/>
        <v>2023-04-04</v>
      </c>
      <c r="B88" s="1" t="str">
        <f>"0815"</f>
        <v>0815</v>
      </c>
      <c r="C88" s="2" t="s">
        <v>40</v>
      </c>
      <c r="D88" s="2" t="s">
        <v>185</v>
      </c>
      <c r="E88" s="1" t="str">
        <f>"01"</f>
        <v>01</v>
      </c>
      <c r="F88" s="1">
        <v>9</v>
      </c>
      <c r="G88" s="1" t="s">
        <v>20</v>
      </c>
      <c r="I88" s="1" t="s">
        <v>17</v>
      </c>
      <c r="J88" s="4"/>
      <c r="K88" s="3" t="s">
        <v>184</v>
      </c>
      <c r="L88" s="1">
        <v>2020</v>
      </c>
      <c r="M88" s="1" t="s">
        <v>43</v>
      </c>
    </row>
    <row r="89" spans="1:14" ht="43.5">
      <c r="A89" s="1" t="str">
        <f t="shared" si="6"/>
        <v>2023-04-04</v>
      </c>
      <c r="B89" s="1" t="str">
        <f>"0820"</f>
        <v>0820</v>
      </c>
      <c r="C89" s="2" t="s">
        <v>44</v>
      </c>
      <c r="D89" s="2" t="s">
        <v>187</v>
      </c>
      <c r="E89" s="1" t="str">
        <f>"02"</f>
        <v>02</v>
      </c>
      <c r="F89" s="1">
        <v>20</v>
      </c>
      <c r="G89" s="1" t="s">
        <v>14</v>
      </c>
      <c r="I89" s="1" t="s">
        <v>17</v>
      </c>
      <c r="J89" s="4"/>
      <c r="K89" s="3" t="s">
        <v>186</v>
      </c>
      <c r="L89" s="1">
        <v>1987</v>
      </c>
      <c r="M89" s="1" t="s">
        <v>46</v>
      </c>
      <c r="N89" s="1" t="s">
        <v>23</v>
      </c>
    </row>
    <row r="90" spans="1:13" ht="57.75">
      <c r="A90" s="1" t="str">
        <f t="shared" si="6"/>
        <v>2023-04-04</v>
      </c>
      <c r="B90" s="1" t="str">
        <f>"0845"</f>
        <v>0845</v>
      </c>
      <c r="C90" s="2" t="s">
        <v>47</v>
      </c>
      <c r="D90" s="2" t="s">
        <v>189</v>
      </c>
      <c r="E90" s="1" t="str">
        <f>"02"</f>
        <v>02</v>
      </c>
      <c r="F90" s="1">
        <v>6</v>
      </c>
      <c r="G90" s="1" t="s">
        <v>14</v>
      </c>
      <c r="H90" s="1" t="s">
        <v>88</v>
      </c>
      <c r="I90" s="1" t="s">
        <v>17</v>
      </c>
      <c r="J90" s="4"/>
      <c r="K90" s="3" t="s">
        <v>188</v>
      </c>
      <c r="L90" s="1">
        <v>2014</v>
      </c>
      <c r="M90" s="1" t="s">
        <v>18</v>
      </c>
    </row>
    <row r="91" spans="1:13" ht="57.75">
      <c r="A91" s="1" t="str">
        <f t="shared" si="6"/>
        <v>2023-04-04</v>
      </c>
      <c r="B91" s="1" t="str">
        <f>"0910"</f>
        <v>0910</v>
      </c>
      <c r="C91" s="2" t="s">
        <v>50</v>
      </c>
      <c r="D91" s="2" t="s">
        <v>191</v>
      </c>
      <c r="E91" s="1" t="str">
        <f>"04"</f>
        <v>04</v>
      </c>
      <c r="F91" s="1">
        <v>5</v>
      </c>
      <c r="G91" s="1" t="s">
        <v>20</v>
      </c>
      <c r="I91" s="1" t="s">
        <v>17</v>
      </c>
      <c r="J91" s="4"/>
      <c r="K91" s="3" t="s">
        <v>190</v>
      </c>
      <c r="L91" s="1">
        <v>2020</v>
      </c>
      <c r="M91" s="1" t="s">
        <v>28</v>
      </c>
    </row>
    <row r="92" spans="1:13" ht="43.5">
      <c r="A92" s="1" t="str">
        <f t="shared" si="6"/>
        <v>2023-04-04</v>
      </c>
      <c r="B92" s="1" t="str">
        <f>"0935"</f>
        <v>0935</v>
      </c>
      <c r="C92" s="2" t="s">
        <v>50</v>
      </c>
      <c r="D92" s="2" t="s">
        <v>193</v>
      </c>
      <c r="E92" s="1" t="str">
        <f>"04"</f>
        <v>04</v>
      </c>
      <c r="F92" s="1">
        <v>6</v>
      </c>
      <c r="G92" s="1" t="s">
        <v>20</v>
      </c>
      <c r="I92" s="1" t="s">
        <v>17</v>
      </c>
      <c r="J92" s="4"/>
      <c r="K92" s="3" t="s">
        <v>192</v>
      </c>
      <c r="L92" s="1">
        <v>2020</v>
      </c>
      <c r="M92" s="1" t="s">
        <v>28</v>
      </c>
    </row>
    <row r="93" spans="1:14" ht="57.75">
      <c r="A93" s="1" t="str">
        <f t="shared" si="6"/>
        <v>2023-04-04</v>
      </c>
      <c r="B93" s="1" t="str">
        <f>"1000"</f>
        <v>1000</v>
      </c>
      <c r="C93" s="2" t="s">
        <v>159</v>
      </c>
      <c r="D93" s="2" t="s">
        <v>161</v>
      </c>
      <c r="E93" s="1" t="str">
        <f>"01"</f>
        <v>01</v>
      </c>
      <c r="F93" s="1">
        <v>4</v>
      </c>
      <c r="G93" s="1" t="s">
        <v>20</v>
      </c>
      <c r="I93" s="1" t="s">
        <v>17</v>
      </c>
      <c r="J93" s="4"/>
      <c r="K93" s="3" t="s">
        <v>160</v>
      </c>
      <c r="L93" s="1">
        <v>2015</v>
      </c>
      <c r="M93" s="1" t="s">
        <v>90</v>
      </c>
      <c r="N93" s="1" t="s">
        <v>23</v>
      </c>
    </row>
    <row r="94" spans="1:13" ht="87">
      <c r="A94" s="1" t="str">
        <f t="shared" si="6"/>
        <v>2023-04-04</v>
      </c>
      <c r="B94" s="1" t="str">
        <f>"1050"</f>
        <v>1050</v>
      </c>
      <c r="C94" s="2" t="s">
        <v>194</v>
      </c>
      <c r="D94" s="2" t="s">
        <v>196</v>
      </c>
      <c r="E94" s="1" t="str">
        <f>"01"</f>
        <v>01</v>
      </c>
      <c r="F94" s="1">
        <v>12</v>
      </c>
      <c r="G94" s="1" t="s">
        <v>14</v>
      </c>
      <c r="J94" s="4"/>
      <c r="K94" s="3" t="s">
        <v>195</v>
      </c>
      <c r="L94" s="1">
        <v>2019</v>
      </c>
      <c r="M94" s="1" t="s">
        <v>131</v>
      </c>
    </row>
    <row r="95" spans="1:13" ht="72">
      <c r="A95" s="1" t="str">
        <f t="shared" si="6"/>
        <v>2023-04-04</v>
      </c>
      <c r="B95" s="1" t="str">
        <f>"1100"</f>
        <v>1100</v>
      </c>
      <c r="C95" s="2" t="s">
        <v>165</v>
      </c>
      <c r="D95" s="2" t="s">
        <v>167</v>
      </c>
      <c r="E95" s="1" t="str">
        <f>"01"</f>
        <v>01</v>
      </c>
      <c r="F95" s="1">
        <v>41</v>
      </c>
      <c r="G95" s="1" t="s">
        <v>14</v>
      </c>
      <c r="I95" s="1" t="s">
        <v>17</v>
      </c>
      <c r="J95" s="4"/>
      <c r="K95" s="3" t="s">
        <v>166</v>
      </c>
      <c r="L95" s="1">
        <v>2019</v>
      </c>
      <c r="M95" s="1" t="s">
        <v>18</v>
      </c>
    </row>
    <row r="96" spans="1:13" ht="72">
      <c r="A96" s="1" t="str">
        <f t="shared" si="6"/>
        <v>2023-04-04</v>
      </c>
      <c r="B96" s="1" t="str">
        <f>"1130"</f>
        <v>1130</v>
      </c>
      <c r="C96" s="2" t="s">
        <v>168</v>
      </c>
      <c r="E96" s="1" t="str">
        <f>"0"</f>
        <v>0</v>
      </c>
      <c r="F96" s="1">
        <v>0</v>
      </c>
      <c r="G96" s="1" t="s">
        <v>14</v>
      </c>
      <c r="I96" s="1" t="s">
        <v>17</v>
      </c>
      <c r="J96" s="4"/>
      <c r="K96" s="3" t="s">
        <v>169</v>
      </c>
      <c r="L96" s="1">
        <v>2020</v>
      </c>
      <c r="M96" s="1" t="s">
        <v>28</v>
      </c>
    </row>
    <row r="97" spans="1:13" ht="72">
      <c r="A97" s="1" t="str">
        <f t="shared" si="6"/>
        <v>2023-04-04</v>
      </c>
      <c r="B97" s="1" t="str">
        <f>"1220"</f>
        <v>1220</v>
      </c>
      <c r="C97" s="2" t="s">
        <v>103</v>
      </c>
      <c r="D97" s="2" t="s">
        <v>198</v>
      </c>
      <c r="E97" s="1" t="str">
        <f>"02"</f>
        <v>02</v>
      </c>
      <c r="F97" s="1">
        <v>0</v>
      </c>
      <c r="G97" s="1" t="s">
        <v>20</v>
      </c>
      <c r="I97" s="1" t="s">
        <v>17</v>
      </c>
      <c r="J97" s="4"/>
      <c r="K97" s="3" t="s">
        <v>197</v>
      </c>
      <c r="L97" s="1">
        <v>2017</v>
      </c>
      <c r="M97" s="1" t="s">
        <v>18</v>
      </c>
    </row>
    <row r="98" spans="1:14" ht="87">
      <c r="A98" s="1" t="str">
        <f t="shared" si="6"/>
        <v>2023-04-04</v>
      </c>
      <c r="B98" s="1" t="str">
        <f>"1235"</f>
        <v>1235</v>
      </c>
      <c r="C98" s="2" t="s">
        <v>162</v>
      </c>
      <c r="D98" s="2" t="s">
        <v>164</v>
      </c>
      <c r="E98" s="1" t="str">
        <f>"01"</f>
        <v>01</v>
      </c>
      <c r="F98" s="1">
        <v>2</v>
      </c>
      <c r="G98" s="1" t="s">
        <v>14</v>
      </c>
      <c r="I98" s="1" t="s">
        <v>17</v>
      </c>
      <c r="J98" s="4"/>
      <c r="K98" s="3" t="s">
        <v>163</v>
      </c>
      <c r="L98" s="1">
        <v>2020</v>
      </c>
      <c r="M98" s="1" t="s">
        <v>18</v>
      </c>
      <c r="N98" s="1" t="s">
        <v>23</v>
      </c>
    </row>
    <row r="99" spans="1:13" ht="72">
      <c r="A99" s="1" t="str">
        <f t="shared" si="6"/>
        <v>2023-04-04</v>
      </c>
      <c r="B99" s="1" t="str">
        <f>"1330"</f>
        <v>1330</v>
      </c>
      <c r="C99" s="2" t="s">
        <v>199</v>
      </c>
      <c r="E99" s="1" t="str">
        <f>" "</f>
        <v> </v>
      </c>
      <c r="F99" s="1">
        <v>0</v>
      </c>
      <c r="G99" s="1" t="s">
        <v>14</v>
      </c>
      <c r="H99" s="1" t="s">
        <v>129</v>
      </c>
      <c r="I99" s="1" t="s">
        <v>17</v>
      </c>
      <c r="J99" s="4"/>
      <c r="K99" s="3" t="s">
        <v>200</v>
      </c>
      <c r="L99" s="1">
        <v>2021</v>
      </c>
      <c r="M99" s="1" t="s">
        <v>18</v>
      </c>
    </row>
    <row r="100" spans="1:13" ht="87">
      <c r="A100" s="1" t="str">
        <f t="shared" si="6"/>
        <v>2023-04-04</v>
      </c>
      <c r="B100" s="1" t="str">
        <f>"1400"</f>
        <v>1400</v>
      </c>
      <c r="C100" s="2" t="s">
        <v>128</v>
      </c>
      <c r="E100" s="1" t="str">
        <f>"04"</f>
        <v>04</v>
      </c>
      <c r="F100" s="1">
        <v>136</v>
      </c>
      <c r="G100" s="1" t="s">
        <v>14</v>
      </c>
      <c r="H100" s="1" t="s">
        <v>129</v>
      </c>
      <c r="I100" s="1" t="s">
        <v>17</v>
      </c>
      <c r="J100" s="4"/>
      <c r="K100" s="3" t="s">
        <v>201</v>
      </c>
      <c r="L100" s="1">
        <v>2022</v>
      </c>
      <c r="M100" s="1" t="s">
        <v>131</v>
      </c>
    </row>
    <row r="101" spans="1:13" ht="57.75">
      <c r="A101" s="1" t="str">
        <f t="shared" si="6"/>
        <v>2023-04-04</v>
      </c>
      <c r="B101" s="1" t="str">
        <f>"1430"</f>
        <v>1430</v>
      </c>
      <c r="C101" s="2" t="s">
        <v>132</v>
      </c>
      <c r="D101" s="2" t="s">
        <v>203</v>
      </c>
      <c r="E101" s="1" t="str">
        <f>"02"</f>
        <v>02</v>
      </c>
      <c r="F101" s="1">
        <v>48</v>
      </c>
      <c r="G101" s="1" t="s">
        <v>20</v>
      </c>
      <c r="I101" s="1" t="s">
        <v>17</v>
      </c>
      <c r="J101" s="4"/>
      <c r="K101" s="3" t="s">
        <v>202</v>
      </c>
      <c r="L101" s="1">
        <v>0</v>
      </c>
      <c r="M101" s="1" t="s">
        <v>18</v>
      </c>
    </row>
    <row r="102" spans="1:13" ht="72">
      <c r="A102" s="1" t="str">
        <f t="shared" si="6"/>
        <v>2023-04-04</v>
      </c>
      <c r="B102" s="1" t="str">
        <f>"1500"</f>
        <v>1500</v>
      </c>
      <c r="C102" s="2" t="s">
        <v>47</v>
      </c>
      <c r="D102" s="2" t="s">
        <v>205</v>
      </c>
      <c r="E102" s="1" t="str">
        <f>"02"</f>
        <v>02</v>
      </c>
      <c r="F102" s="1">
        <v>9</v>
      </c>
      <c r="G102" s="1" t="s">
        <v>14</v>
      </c>
      <c r="I102" s="1" t="s">
        <v>17</v>
      </c>
      <c r="J102" s="4"/>
      <c r="K102" s="3" t="s">
        <v>204</v>
      </c>
      <c r="L102" s="1">
        <v>2014</v>
      </c>
      <c r="M102" s="1" t="s">
        <v>18</v>
      </c>
    </row>
    <row r="103" spans="1:13" ht="28.5">
      <c r="A103" s="1" t="str">
        <f t="shared" si="6"/>
        <v>2023-04-04</v>
      </c>
      <c r="B103" s="1" t="str">
        <f>"1525"</f>
        <v>1525</v>
      </c>
      <c r="C103" s="2" t="s">
        <v>206</v>
      </c>
      <c r="D103" s="2" t="s">
        <v>208</v>
      </c>
      <c r="E103" s="1" t="str">
        <f>"3"</f>
        <v>3</v>
      </c>
      <c r="F103" s="1">
        <v>1</v>
      </c>
      <c r="G103" s="1" t="s">
        <v>20</v>
      </c>
      <c r="I103" s="1" t="s">
        <v>17</v>
      </c>
      <c r="J103" s="4"/>
      <c r="K103" s="3" t="s">
        <v>207</v>
      </c>
      <c r="L103" s="1">
        <v>0</v>
      </c>
      <c r="M103" s="1" t="s">
        <v>102</v>
      </c>
    </row>
    <row r="104" spans="1:13" ht="57.75">
      <c r="A104" s="1" t="str">
        <f t="shared" si="6"/>
        <v>2023-04-04</v>
      </c>
      <c r="B104" s="1" t="str">
        <f>"1540"</f>
        <v>1540</v>
      </c>
      <c r="C104" s="2" t="s">
        <v>139</v>
      </c>
      <c r="D104" s="2" t="s">
        <v>210</v>
      </c>
      <c r="E104" s="1" t="str">
        <f>"01"</f>
        <v>01</v>
      </c>
      <c r="F104" s="1">
        <v>2</v>
      </c>
      <c r="G104" s="1" t="s">
        <v>20</v>
      </c>
      <c r="I104" s="1" t="s">
        <v>17</v>
      </c>
      <c r="J104" s="4"/>
      <c r="K104" s="3" t="s">
        <v>209</v>
      </c>
      <c r="L104" s="1">
        <v>2016</v>
      </c>
      <c r="M104" s="1" t="s">
        <v>18</v>
      </c>
    </row>
    <row r="105" spans="1:13" ht="43.5">
      <c r="A105" s="1" t="str">
        <f t="shared" si="6"/>
        <v>2023-04-04</v>
      </c>
      <c r="B105" s="1" t="str">
        <f>"1555"</f>
        <v>1555</v>
      </c>
      <c r="C105" s="2" t="s">
        <v>449</v>
      </c>
      <c r="D105" s="2" t="s">
        <v>452</v>
      </c>
      <c r="E105" s="1" t="str">
        <f>"01"</f>
        <v>01</v>
      </c>
      <c r="F105" s="1">
        <v>2</v>
      </c>
      <c r="J105" s="4"/>
      <c r="K105" s="3" t="s">
        <v>453</v>
      </c>
      <c r="L105" s="1">
        <v>2021</v>
      </c>
      <c r="M105" s="1" t="s">
        <v>28</v>
      </c>
    </row>
    <row r="106" spans="1:14" ht="28.5">
      <c r="A106" s="1" t="str">
        <f t="shared" si="6"/>
        <v>2023-04-04</v>
      </c>
      <c r="B106" s="1" t="str">
        <f>"1600"</f>
        <v>1600</v>
      </c>
      <c r="C106" s="2" t="s">
        <v>142</v>
      </c>
      <c r="D106" s="2" t="s">
        <v>212</v>
      </c>
      <c r="E106" s="1" t="str">
        <f>"01"</f>
        <v>01</v>
      </c>
      <c r="F106" s="1">
        <v>2</v>
      </c>
      <c r="G106" s="1" t="s">
        <v>14</v>
      </c>
      <c r="H106" s="1" t="s">
        <v>129</v>
      </c>
      <c r="I106" s="1" t="s">
        <v>17</v>
      </c>
      <c r="J106" s="4"/>
      <c r="K106" s="3" t="s">
        <v>211</v>
      </c>
      <c r="L106" s="1">
        <v>2017</v>
      </c>
      <c r="M106" s="1" t="s">
        <v>18</v>
      </c>
      <c r="N106" s="1" t="s">
        <v>23</v>
      </c>
    </row>
    <row r="107" spans="1:14" ht="57.75">
      <c r="A107" s="1" t="str">
        <f t="shared" si="6"/>
        <v>2023-04-04</v>
      </c>
      <c r="B107" s="1" t="str">
        <f>"1630"</f>
        <v>1630</v>
      </c>
      <c r="C107" s="2" t="s">
        <v>44</v>
      </c>
      <c r="D107" s="2" t="s">
        <v>454</v>
      </c>
      <c r="E107" s="1" t="str">
        <f>"01"</f>
        <v>01</v>
      </c>
      <c r="F107" s="1">
        <v>1</v>
      </c>
      <c r="G107" s="1" t="s">
        <v>14</v>
      </c>
      <c r="H107" s="1" t="s">
        <v>129</v>
      </c>
      <c r="I107" s="1" t="s">
        <v>17</v>
      </c>
      <c r="J107" s="4"/>
      <c r="K107" s="3" t="s">
        <v>213</v>
      </c>
      <c r="L107" s="1">
        <v>1985</v>
      </c>
      <c r="M107" s="1" t="s">
        <v>46</v>
      </c>
      <c r="N107" s="1" t="s">
        <v>23</v>
      </c>
    </row>
    <row r="108" spans="1:13" ht="57.75">
      <c r="A108" s="1" t="str">
        <f t="shared" si="6"/>
        <v>2023-04-04</v>
      </c>
      <c r="B108" s="1" t="str">
        <f>"1700"</f>
        <v>1700</v>
      </c>
      <c r="C108" s="2" t="s">
        <v>147</v>
      </c>
      <c r="D108" s="2" t="s">
        <v>215</v>
      </c>
      <c r="E108" s="1" t="str">
        <f>"2018"</f>
        <v>2018</v>
      </c>
      <c r="F108" s="1">
        <v>9</v>
      </c>
      <c r="G108" s="1" t="s">
        <v>14</v>
      </c>
      <c r="I108" s="1" t="s">
        <v>17</v>
      </c>
      <c r="J108" s="4"/>
      <c r="K108" s="3" t="s">
        <v>214</v>
      </c>
      <c r="L108" s="1">
        <v>2018</v>
      </c>
      <c r="M108" s="1" t="s">
        <v>18</v>
      </c>
    </row>
    <row r="109" spans="1:13" ht="72">
      <c r="A109" s="1" t="str">
        <f t="shared" si="6"/>
        <v>2023-04-04</v>
      </c>
      <c r="B109" s="1" t="str">
        <f>"1715"</f>
        <v>1715</v>
      </c>
      <c r="C109" s="2" t="s">
        <v>147</v>
      </c>
      <c r="D109" s="2" t="s">
        <v>217</v>
      </c>
      <c r="E109" s="1" t="str">
        <f>"2018"</f>
        <v>2018</v>
      </c>
      <c r="F109" s="1">
        <v>10</v>
      </c>
      <c r="G109" s="1" t="s">
        <v>14</v>
      </c>
      <c r="I109" s="1" t="s">
        <v>17</v>
      </c>
      <c r="J109" s="4"/>
      <c r="K109" s="3" t="s">
        <v>216</v>
      </c>
      <c r="L109" s="1">
        <v>2018</v>
      </c>
      <c r="M109" s="1" t="s">
        <v>18</v>
      </c>
    </row>
    <row r="110" spans="1:13" ht="14.25">
      <c r="A110" s="1" t="str">
        <f t="shared" si="6"/>
        <v>2023-04-04</v>
      </c>
      <c r="B110" s="1" t="str">
        <f>"1730"</f>
        <v>1730</v>
      </c>
      <c r="C110" s="2" t="s">
        <v>218</v>
      </c>
      <c r="E110" s="1" t="str">
        <f>"01"</f>
        <v>01</v>
      </c>
      <c r="F110" s="1">
        <v>100</v>
      </c>
      <c r="G110" s="1" t="s">
        <v>56</v>
      </c>
      <c r="J110" s="4"/>
      <c r="K110" s="3" t="s">
        <v>219</v>
      </c>
      <c r="L110" s="1">
        <v>0</v>
      </c>
      <c r="M110" s="1" t="s">
        <v>90</v>
      </c>
    </row>
    <row r="111" spans="1:13" ht="72">
      <c r="A111" s="1" t="str">
        <f t="shared" si="6"/>
        <v>2023-04-04</v>
      </c>
      <c r="B111" s="1" t="str">
        <f>"1800"</f>
        <v>1800</v>
      </c>
      <c r="C111" s="2" t="s">
        <v>79</v>
      </c>
      <c r="D111" s="2" t="s">
        <v>220</v>
      </c>
      <c r="E111" s="1" t="str">
        <f>"2022"</f>
        <v>2022</v>
      </c>
      <c r="F111" s="1">
        <v>15</v>
      </c>
      <c r="G111" s="1" t="s">
        <v>20</v>
      </c>
      <c r="I111" s="1" t="s">
        <v>17</v>
      </c>
      <c r="J111" s="4"/>
      <c r="K111" s="3" t="s">
        <v>154</v>
      </c>
      <c r="L111" s="1">
        <v>2022</v>
      </c>
      <c r="M111" s="1" t="s">
        <v>18</v>
      </c>
    </row>
    <row r="112" spans="1:13" ht="57.75">
      <c r="A112" s="1" t="str">
        <f t="shared" si="6"/>
        <v>2023-04-04</v>
      </c>
      <c r="B112" s="1" t="str">
        <f>"1830"</f>
        <v>1830</v>
      </c>
      <c r="C112" s="2" t="s">
        <v>85</v>
      </c>
      <c r="E112" s="1" t="str">
        <f>"2023"</f>
        <v>2023</v>
      </c>
      <c r="F112" s="1">
        <v>61</v>
      </c>
      <c r="G112" s="1" t="s">
        <v>56</v>
      </c>
      <c r="J112" s="4"/>
      <c r="K112" s="3" t="s">
        <v>86</v>
      </c>
      <c r="L112" s="1">
        <v>2023</v>
      </c>
      <c r="M112" s="1" t="s">
        <v>18</v>
      </c>
    </row>
    <row r="113" spans="1:14" ht="87">
      <c r="A113" s="7" t="str">
        <f t="shared" si="6"/>
        <v>2023-04-04</v>
      </c>
      <c r="B113" s="7" t="str">
        <f>"1840"</f>
        <v>1840</v>
      </c>
      <c r="C113" s="8" t="s">
        <v>159</v>
      </c>
      <c r="D113" s="8" t="s">
        <v>222</v>
      </c>
      <c r="E113" s="7" t="str">
        <f>"01"</f>
        <v>01</v>
      </c>
      <c r="F113" s="7">
        <v>5</v>
      </c>
      <c r="G113" s="7" t="s">
        <v>20</v>
      </c>
      <c r="H113" s="7"/>
      <c r="I113" s="7" t="s">
        <v>17</v>
      </c>
      <c r="J113" s="5" t="s">
        <v>472</v>
      </c>
      <c r="K113" s="6" t="s">
        <v>221</v>
      </c>
      <c r="L113" s="7">
        <v>2015</v>
      </c>
      <c r="M113" s="7" t="s">
        <v>90</v>
      </c>
      <c r="N113" s="7" t="s">
        <v>23</v>
      </c>
    </row>
    <row r="114" spans="1:14" ht="72">
      <c r="A114" s="7" t="str">
        <f t="shared" si="6"/>
        <v>2023-04-04</v>
      </c>
      <c r="B114" s="7" t="str">
        <f>"1930"</f>
        <v>1930</v>
      </c>
      <c r="C114" s="8" t="s">
        <v>223</v>
      </c>
      <c r="D114" s="8" t="s">
        <v>225</v>
      </c>
      <c r="E114" s="7" t="str">
        <f>"01"</f>
        <v>01</v>
      </c>
      <c r="F114" s="7">
        <v>4</v>
      </c>
      <c r="G114" s="7" t="s">
        <v>95</v>
      </c>
      <c r="H114" s="7"/>
      <c r="I114" s="7"/>
      <c r="J114" s="5" t="s">
        <v>473</v>
      </c>
      <c r="K114" s="6" t="s">
        <v>224</v>
      </c>
      <c r="L114" s="7">
        <v>2022</v>
      </c>
      <c r="M114" s="7" t="s">
        <v>131</v>
      </c>
      <c r="N114" s="7"/>
    </row>
    <row r="115" spans="1:14" ht="87">
      <c r="A115" s="7" t="str">
        <f t="shared" si="6"/>
        <v>2023-04-04</v>
      </c>
      <c r="B115" s="7" t="str">
        <f>"2000"</f>
        <v>2000</v>
      </c>
      <c r="C115" s="8" t="s">
        <v>226</v>
      </c>
      <c r="D115" s="8" t="s">
        <v>228</v>
      </c>
      <c r="E115" s="7" t="str">
        <f>"02"</f>
        <v>02</v>
      </c>
      <c r="F115" s="7">
        <v>4</v>
      </c>
      <c r="G115" s="7" t="s">
        <v>95</v>
      </c>
      <c r="H115" s="7"/>
      <c r="I115" s="7"/>
      <c r="J115" s="5" t="s">
        <v>473</v>
      </c>
      <c r="K115" s="6" t="s">
        <v>227</v>
      </c>
      <c r="L115" s="7">
        <v>2022</v>
      </c>
      <c r="M115" s="7" t="s">
        <v>131</v>
      </c>
      <c r="N115" s="7" t="s">
        <v>23</v>
      </c>
    </row>
    <row r="116" spans="1:14" ht="87">
      <c r="A116" s="7" t="str">
        <f t="shared" si="6"/>
        <v>2023-04-04</v>
      </c>
      <c r="B116" s="7" t="str">
        <f>"2030"</f>
        <v>2030</v>
      </c>
      <c r="C116" s="8" t="s">
        <v>229</v>
      </c>
      <c r="D116" s="8"/>
      <c r="E116" s="7" t="str">
        <f>"2023"</f>
        <v>2023</v>
      </c>
      <c r="F116" s="7">
        <v>5</v>
      </c>
      <c r="G116" s="7" t="s">
        <v>56</v>
      </c>
      <c r="H116" s="7"/>
      <c r="I116" s="7"/>
      <c r="J116" s="5" t="s">
        <v>478</v>
      </c>
      <c r="K116" s="6" t="s">
        <v>230</v>
      </c>
      <c r="L116" s="7">
        <v>2023</v>
      </c>
      <c r="M116" s="7" t="s">
        <v>18</v>
      </c>
      <c r="N116" s="7"/>
    </row>
    <row r="117" spans="1:14" ht="57.75">
      <c r="A117" s="7" t="str">
        <f t="shared" si="6"/>
        <v>2023-04-04</v>
      </c>
      <c r="B117" s="7" t="str">
        <f>"2100"</f>
        <v>2100</v>
      </c>
      <c r="C117" s="8" t="s">
        <v>231</v>
      </c>
      <c r="D117" s="8" t="s">
        <v>102</v>
      </c>
      <c r="E117" s="7" t="str">
        <f>" "</f>
        <v> </v>
      </c>
      <c r="F117" s="7">
        <v>0</v>
      </c>
      <c r="G117" s="7" t="s">
        <v>99</v>
      </c>
      <c r="H117" s="7" t="s">
        <v>232</v>
      </c>
      <c r="I117" s="7" t="s">
        <v>17</v>
      </c>
      <c r="J117" s="5" t="s">
        <v>475</v>
      </c>
      <c r="K117" s="6" t="s">
        <v>233</v>
      </c>
      <c r="L117" s="7">
        <v>1989</v>
      </c>
      <c r="M117" s="7" t="s">
        <v>18</v>
      </c>
      <c r="N117" s="7" t="s">
        <v>23</v>
      </c>
    </row>
    <row r="118" spans="1:14" ht="57.75">
      <c r="A118" s="7" t="str">
        <f t="shared" si="6"/>
        <v>2023-04-04</v>
      </c>
      <c r="B118" s="7" t="str">
        <f>"2245"</f>
        <v>2245</v>
      </c>
      <c r="C118" s="8" t="s">
        <v>455</v>
      </c>
      <c r="D118" s="8" t="s">
        <v>234</v>
      </c>
      <c r="E118" s="7" t="str">
        <f>"13"</f>
        <v>13</v>
      </c>
      <c r="F118" s="7">
        <v>4</v>
      </c>
      <c r="G118" s="7" t="s">
        <v>95</v>
      </c>
      <c r="H118" s="7" t="s">
        <v>88</v>
      </c>
      <c r="I118" s="7"/>
      <c r="J118" s="5" t="s">
        <v>479</v>
      </c>
      <c r="K118" s="6" t="s">
        <v>456</v>
      </c>
      <c r="L118" s="7">
        <v>2018</v>
      </c>
      <c r="M118" s="7" t="s">
        <v>131</v>
      </c>
      <c r="N118" s="7"/>
    </row>
    <row r="119" spans="1:13" ht="87">
      <c r="A119" s="1" t="str">
        <f t="shared" si="6"/>
        <v>2023-04-04</v>
      </c>
      <c r="B119" s="1" t="str">
        <f>"2315"</f>
        <v>2315</v>
      </c>
      <c r="C119" s="2" t="s">
        <v>235</v>
      </c>
      <c r="E119" s="1" t="str">
        <f>" "</f>
        <v> </v>
      </c>
      <c r="F119" s="1">
        <v>0</v>
      </c>
      <c r="G119" s="1" t="s">
        <v>99</v>
      </c>
      <c r="H119" s="1" t="s">
        <v>88</v>
      </c>
      <c r="I119" s="1" t="s">
        <v>17</v>
      </c>
      <c r="J119" s="4"/>
      <c r="K119" s="3" t="s">
        <v>236</v>
      </c>
      <c r="L119" s="1">
        <v>2017</v>
      </c>
      <c r="M119" s="1" t="s">
        <v>90</v>
      </c>
    </row>
    <row r="120" spans="1:13" ht="87">
      <c r="A120" s="1" t="str">
        <f t="shared" si="6"/>
        <v>2023-04-04</v>
      </c>
      <c r="B120" s="1" t="str">
        <f>"2410"</f>
        <v>2410</v>
      </c>
      <c r="C120" s="2" t="s">
        <v>13</v>
      </c>
      <c r="E120" s="1" t="str">
        <f aca="true" t="shared" si="7" ref="E120:E128">"02"</f>
        <v>02</v>
      </c>
      <c r="F120" s="1">
        <v>12</v>
      </c>
      <c r="G120" s="1" t="s">
        <v>14</v>
      </c>
      <c r="H120" s="1" t="s">
        <v>15</v>
      </c>
      <c r="I120" s="1" t="s">
        <v>17</v>
      </c>
      <c r="J120" s="4"/>
      <c r="K120" s="3" t="s">
        <v>16</v>
      </c>
      <c r="L120" s="1">
        <v>2011</v>
      </c>
      <c r="M120" s="1" t="s">
        <v>18</v>
      </c>
    </row>
    <row r="121" spans="1:13" ht="87">
      <c r="A121" s="1" t="str">
        <f t="shared" si="6"/>
        <v>2023-04-04</v>
      </c>
      <c r="B121" s="1" t="str">
        <f>"2505"</f>
        <v>2505</v>
      </c>
      <c r="C121" s="2" t="s">
        <v>13</v>
      </c>
      <c r="E121" s="1" t="str">
        <f t="shared" si="7"/>
        <v>02</v>
      </c>
      <c r="F121" s="1">
        <v>12</v>
      </c>
      <c r="G121" s="1" t="s">
        <v>14</v>
      </c>
      <c r="H121" s="1" t="s">
        <v>15</v>
      </c>
      <c r="I121" s="1" t="s">
        <v>17</v>
      </c>
      <c r="J121" s="4"/>
      <c r="K121" s="3" t="s">
        <v>16</v>
      </c>
      <c r="L121" s="1">
        <v>2011</v>
      </c>
      <c r="M121" s="1" t="s">
        <v>18</v>
      </c>
    </row>
    <row r="122" spans="1:13" ht="87">
      <c r="A122" s="1" t="str">
        <f t="shared" si="6"/>
        <v>2023-04-04</v>
      </c>
      <c r="B122" s="1" t="str">
        <f>"2605"</f>
        <v>2605</v>
      </c>
      <c r="C122" s="2" t="s">
        <v>13</v>
      </c>
      <c r="E122" s="1" t="str">
        <f t="shared" si="7"/>
        <v>02</v>
      </c>
      <c r="F122" s="1">
        <v>12</v>
      </c>
      <c r="G122" s="1" t="s">
        <v>14</v>
      </c>
      <c r="H122" s="1" t="s">
        <v>15</v>
      </c>
      <c r="I122" s="1" t="s">
        <v>17</v>
      </c>
      <c r="J122" s="4"/>
      <c r="K122" s="3" t="s">
        <v>16</v>
      </c>
      <c r="L122" s="1">
        <v>2011</v>
      </c>
      <c r="M122" s="1" t="s">
        <v>18</v>
      </c>
    </row>
    <row r="123" spans="1:13" ht="87">
      <c r="A123" s="1" t="str">
        <f t="shared" si="6"/>
        <v>2023-04-04</v>
      </c>
      <c r="B123" s="1" t="str">
        <f>"2705"</f>
        <v>2705</v>
      </c>
      <c r="C123" s="2" t="s">
        <v>13</v>
      </c>
      <c r="E123" s="1" t="str">
        <f t="shared" si="7"/>
        <v>02</v>
      </c>
      <c r="F123" s="1">
        <v>12</v>
      </c>
      <c r="G123" s="1" t="s">
        <v>14</v>
      </c>
      <c r="H123" s="1" t="s">
        <v>15</v>
      </c>
      <c r="I123" s="1" t="s">
        <v>17</v>
      </c>
      <c r="J123" s="4"/>
      <c r="K123" s="3" t="s">
        <v>16</v>
      </c>
      <c r="L123" s="1">
        <v>2011</v>
      </c>
      <c r="M123" s="1" t="s">
        <v>18</v>
      </c>
    </row>
    <row r="124" spans="1:13" ht="87">
      <c r="A124" s="1" t="str">
        <f t="shared" si="6"/>
        <v>2023-04-04</v>
      </c>
      <c r="B124" s="1" t="str">
        <f>"2800"</f>
        <v>2800</v>
      </c>
      <c r="C124" s="2" t="s">
        <v>13</v>
      </c>
      <c r="E124" s="1" t="str">
        <f t="shared" si="7"/>
        <v>02</v>
      </c>
      <c r="F124" s="1">
        <v>12</v>
      </c>
      <c r="G124" s="1" t="s">
        <v>14</v>
      </c>
      <c r="H124" s="1" t="s">
        <v>15</v>
      </c>
      <c r="I124" s="1" t="s">
        <v>17</v>
      </c>
      <c r="J124" s="4"/>
      <c r="K124" s="3" t="s">
        <v>16</v>
      </c>
      <c r="L124" s="1">
        <v>2011</v>
      </c>
      <c r="M124" s="1" t="s">
        <v>18</v>
      </c>
    </row>
    <row r="125" spans="1:13" ht="87">
      <c r="A125" s="1" t="str">
        <f aca="true" t="shared" si="8" ref="A125:A167">"2023-04-05"</f>
        <v>2023-04-05</v>
      </c>
      <c r="B125" s="1" t="str">
        <f>"0500"</f>
        <v>0500</v>
      </c>
      <c r="C125" s="2" t="s">
        <v>13</v>
      </c>
      <c r="E125" s="1" t="str">
        <f t="shared" si="7"/>
        <v>02</v>
      </c>
      <c r="F125" s="1">
        <v>12</v>
      </c>
      <c r="G125" s="1" t="s">
        <v>14</v>
      </c>
      <c r="H125" s="1" t="s">
        <v>15</v>
      </c>
      <c r="I125" s="1" t="s">
        <v>17</v>
      </c>
      <c r="J125" s="4"/>
      <c r="K125" s="3" t="s">
        <v>16</v>
      </c>
      <c r="L125" s="1">
        <v>2011</v>
      </c>
      <c r="M125" s="1" t="s">
        <v>18</v>
      </c>
    </row>
    <row r="126" spans="1:13" ht="28.5">
      <c r="A126" s="1" t="str">
        <f t="shared" si="8"/>
        <v>2023-04-05</v>
      </c>
      <c r="B126" s="1" t="str">
        <f>"0600"</f>
        <v>0600</v>
      </c>
      <c r="C126" s="2" t="s">
        <v>19</v>
      </c>
      <c r="D126" s="2" t="s">
        <v>237</v>
      </c>
      <c r="E126" s="1" t="str">
        <f t="shared" si="7"/>
        <v>02</v>
      </c>
      <c r="F126" s="1">
        <v>9</v>
      </c>
      <c r="G126" s="1" t="s">
        <v>14</v>
      </c>
      <c r="I126" s="1" t="s">
        <v>17</v>
      </c>
      <c r="J126" s="4"/>
      <c r="K126" s="3" t="s">
        <v>21</v>
      </c>
      <c r="L126" s="1">
        <v>2019</v>
      </c>
      <c r="M126" s="1" t="s">
        <v>18</v>
      </c>
    </row>
    <row r="127" spans="1:13" ht="28.5">
      <c r="A127" s="1" t="str">
        <f t="shared" si="8"/>
        <v>2023-04-05</v>
      </c>
      <c r="B127" s="1" t="str">
        <f>"0625"</f>
        <v>0625</v>
      </c>
      <c r="C127" s="2" t="s">
        <v>19</v>
      </c>
      <c r="D127" s="2" t="s">
        <v>238</v>
      </c>
      <c r="E127" s="1" t="str">
        <f t="shared" si="7"/>
        <v>02</v>
      </c>
      <c r="F127" s="1">
        <v>10</v>
      </c>
      <c r="G127" s="1" t="s">
        <v>20</v>
      </c>
      <c r="I127" s="1" t="s">
        <v>17</v>
      </c>
      <c r="J127" s="4"/>
      <c r="K127" s="3" t="s">
        <v>21</v>
      </c>
      <c r="L127" s="1">
        <v>2019</v>
      </c>
      <c r="M127" s="1" t="s">
        <v>18</v>
      </c>
    </row>
    <row r="128" spans="1:13" ht="87">
      <c r="A128" s="1" t="str">
        <f t="shared" si="8"/>
        <v>2023-04-05</v>
      </c>
      <c r="B128" s="1" t="str">
        <f>"0650"</f>
        <v>0650</v>
      </c>
      <c r="C128" s="2" t="s">
        <v>25</v>
      </c>
      <c r="D128" s="2" t="s">
        <v>240</v>
      </c>
      <c r="E128" s="1" t="str">
        <f t="shared" si="7"/>
        <v>02</v>
      </c>
      <c r="F128" s="1">
        <v>5</v>
      </c>
      <c r="G128" s="1" t="s">
        <v>20</v>
      </c>
      <c r="I128" s="1" t="s">
        <v>17</v>
      </c>
      <c r="J128" s="4"/>
      <c r="K128" s="3" t="s">
        <v>239</v>
      </c>
      <c r="L128" s="1">
        <v>2018</v>
      </c>
      <c r="M128" s="1" t="s">
        <v>28</v>
      </c>
    </row>
    <row r="129" spans="1:13" ht="57.75">
      <c r="A129" s="1" t="str">
        <f t="shared" si="8"/>
        <v>2023-04-05</v>
      </c>
      <c r="B129" s="1" t="str">
        <f>"0715"</f>
        <v>0715</v>
      </c>
      <c r="C129" s="2" t="s">
        <v>139</v>
      </c>
      <c r="D129" s="2" t="s">
        <v>210</v>
      </c>
      <c r="E129" s="1" t="str">
        <f>"01"</f>
        <v>01</v>
      </c>
      <c r="F129" s="1">
        <v>2</v>
      </c>
      <c r="G129" s="1" t="s">
        <v>20</v>
      </c>
      <c r="I129" s="1" t="s">
        <v>17</v>
      </c>
      <c r="J129" s="4"/>
      <c r="K129" s="3" t="s">
        <v>209</v>
      </c>
      <c r="L129" s="1">
        <v>2016</v>
      </c>
      <c r="M129" s="1" t="s">
        <v>18</v>
      </c>
    </row>
    <row r="130" spans="1:13" ht="43.5">
      <c r="A130" s="1" t="str">
        <f t="shared" si="8"/>
        <v>2023-04-05</v>
      </c>
      <c r="B130" s="1" t="str">
        <f>"0730"</f>
        <v>0730</v>
      </c>
      <c r="C130" s="2" t="s">
        <v>32</v>
      </c>
      <c r="E130" s="1" t="str">
        <f>"02"</f>
        <v>02</v>
      </c>
      <c r="F130" s="1">
        <v>6</v>
      </c>
      <c r="G130" s="1" t="s">
        <v>20</v>
      </c>
      <c r="I130" s="1" t="s">
        <v>17</v>
      </c>
      <c r="J130" s="4"/>
      <c r="K130" s="3" t="s">
        <v>33</v>
      </c>
      <c r="L130" s="1">
        <v>2011</v>
      </c>
      <c r="M130" s="1" t="s">
        <v>18</v>
      </c>
    </row>
    <row r="131" spans="1:13" ht="87">
      <c r="A131" s="1" t="str">
        <f t="shared" si="8"/>
        <v>2023-04-05</v>
      </c>
      <c r="B131" s="1" t="str">
        <f>"0755"</f>
        <v>0755</v>
      </c>
      <c r="C131" s="2" t="s">
        <v>34</v>
      </c>
      <c r="D131" s="2" t="s">
        <v>242</v>
      </c>
      <c r="E131" s="1" t="str">
        <f>"02"</f>
        <v>02</v>
      </c>
      <c r="F131" s="1">
        <v>4</v>
      </c>
      <c r="G131" s="1" t="s">
        <v>20</v>
      </c>
      <c r="I131" s="1" t="s">
        <v>17</v>
      </c>
      <c r="J131" s="4"/>
      <c r="K131" s="3" t="s">
        <v>241</v>
      </c>
      <c r="L131" s="1">
        <v>2020</v>
      </c>
      <c r="M131" s="1" t="s">
        <v>28</v>
      </c>
    </row>
    <row r="132" spans="1:13" ht="87">
      <c r="A132" s="1" t="str">
        <f t="shared" si="8"/>
        <v>2023-04-05</v>
      </c>
      <c r="B132" s="1" t="str">
        <f>"0805"</f>
        <v>0805</v>
      </c>
      <c r="C132" s="2" t="s">
        <v>114</v>
      </c>
      <c r="D132" s="2" t="s">
        <v>244</v>
      </c>
      <c r="E132" s="1" t="str">
        <f>"01"</f>
        <v>01</v>
      </c>
      <c r="F132" s="1">
        <v>28</v>
      </c>
      <c r="G132" s="1" t="s">
        <v>20</v>
      </c>
      <c r="I132" s="1" t="s">
        <v>17</v>
      </c>
      <c r="J132" s="4"/>
      <c r="K132" s="3" t="s">
        <v>243</v>
      </c>
      <c r="L132" s="1">
        <v>2020</v>
      </c>
      <c r="M132" s="1" t="s">
        <v>28</v>
      </c>
    </row>
    <row r="133" spans="1:13" ht="72">
      <c r="A133" s="1" t="str">
        <f t="shared" si="8"/>
        <v>2023-04-05</v>
      </c>
      <c r="B133" s="1" t="str">
        <f>"0815"</f>
        <v>0815</v>
      </c>
      <c r="C133" s="2" t="s">
        <v>40</v>
      </c>
      <c r="D133" s="2" t="s">
        <v>246</v>
      </c>
      <c r="E133" s="1" t="str">
        <f>"01"</f>
        <v>01</v>
      </c>
      <c r="F133" s="1">
        <v>10</v>
      </c>
      <c r="G133" s="1" t="s">
        <v>20</v>
      </c>
      <c r="I133" s="1" t="s">
        <v>17</v>
      </c>
      <c r="J133" s="4"/>
      <c r="K133" s="3" t="s">
        <v>245</v>
      </c>
      <c r="L133" s="1">
        <v>2020</v>
      </c>
      <c r="M133" s="1" t="s">
        <v>43</v>
      </c>
    </row>
    <row r="134" spans="1:14" ht="57.75">
      <c r="A134" s="1" t="str">
        <f t="shared" si="8"/>
        <v>2023-04-05</v>
      </c>
      <c r="B134" s="1" t="str">
        <f>"0820"</f>
        <v>0820</v>
      </c>
      <c r="C134" s="2" t="s">
        <v>44</v>
      </c>
      <c r="D134" s="2" t="s">
        <v>457</v>
      </c>
      <c r="E134" s="1" t="str">
        <f>"02"</f>
        <v>02</v>
      </c>
      <c r="F134" s="1">
        <v>21</v>
      </c>
      <c r="G134" s="1" t="s">
        <v>14</v>
      </c>
      <c r="I134" s="1" t="s">
        <v>17</v>
      </c>
      <c r="J134" s="4"/>
      <c r="K134" s="3" t="s">
        <v>247</v>
      </c>
      <c r="L134" s="1">
        <v>1987</v>
      </c>
      <c r="M134" s="1" t="s">
        <v>46</v>
      </c>
      <c r="N134" s="1" t="s">
        <v>23</v>
      </c>
    </row>
    <row r="135" spans="1:13" ht="87">
      <c r="A135" s="1" t="str">
        <f t="shared" si="8"/>
        <v>2023-04-05</v>
      </c>
      <c r="B135" s="1" t="str">
        <f>"0845"</f>
        <v>0845</v>
      </c>
      <c r="C135" s="2" t="s">
        <v>47</v>
      </c>
      <c r="D135" s="2" t="s">
        <v>249</v>
      </c>
      <c r="E135" s="1" t="str">
        <f>"02"</f>
        <v>02</v>
      </c>
      <c r="F135" s="1">
        <v>7</v>
      </c>
      <c r="G135" s="1" t="s">
        <v>20</v>
      </c>
      <c r="I135" s="1" t="s">
        <v>17</v>
      </c>
      <c r="J135" s="4"/>
      <c r="K135" s="3" t="s">
        <v>248</v>
      </c>
      <c r="L135" s="1">
        <v>2014</v>
      </c>
      <c r="M135" s="1" t="s">
        <v>18</v>
      </c>
    </row>
    <row r="136" spans="1:13" ht="72">
      <c r="A136" s="1" t="str">
        <f t="shared" si="8"/>
        <v>2023-04-05</v>
      </c>
      <c r="B136" s="1" t="str">
        <f>"0910"</f>
        <v>0910</v>
      </c>
      <c r="C136" s="2" t="s">
        <v>50</v>
      </c>
      <c r="D136" s="2" t="s">
        <v>251</v>
      </c>
      <c r="E136" s="1" t="str">
        <f>"04"</f>
        <v>04</v>
      </c>
      <c r="F136" s="1">
        <v>7</v>
      </c>
      <c r="G136" s="1" t="s">
        <v>20</v>
      </c>
      <c r="I136" s="1" t="s">
        <v>17</v>
      </c>
      <c r="J136" s="4"/>
      <c r="K136" s="3" t="s">
        <v>250</v>
      </c>
      <c r="L136" s="1">
        <v>2020</v>
      </c>
      <c r="M136" s="1" t="s">
        <v>28</v>
      </c>
    </row>
    <row r="137" spans="1:13" ht="43.5">
      <c r="A137" s="1" t="str">
        <f t="shared" si="8"/>
        <v>2023-04-05</v>
      </c>
      <c r="B137" s="1" t="str">
        <f>"0935"</f>
        <v>0935</v>
      </c>
      <c r="C137" s="2" t="s">
        <v>50</v>
      </c>
      <c r="D137" s="2" t="s">
        <v>253</v>
      </c>
      <c r="E137" s="1" t="str">
        <f>"04"</f>
        <v>04</v>
      </c>
      <c r="F137" s="1">
        <v>8</v>
      </c>
      <c r="G137" s="1" t="s">
        <v>20</v>
      </c>
      <c r="I137" s="1" t="s">
        <v>17</v>
      </c>
      <c r="J137" s="4"/>
      <c r="K137" s="3" t="s">
        <v>252</v>
      </c>
      <c r="L137" s="1">
        <v>2020</v>
      </c>
      <c r="M137" s="1" t="s">
        <v>28</v>
      </c>
    </row>
    <row r="138" spans="1:14" ht="87">
      <c r="A138" s="1" t="str">
        <f t="shared" si="8"/>
        <v>2023-04-05</v>
      </c>
      <c r="B138" s="1" t="str">
        <f>"1000"</f>
        <v>1000</v>
      </c>
      <c r="C138" s="2" t="s">
        <v>159</v>
      </c>
      <c r="D138" s="2" t="s">
        <v>222</v>
      </c>
      <c r="E138" s="1" t="str">
        <f>"01"</f>
        <v>01</v>
      </c>
      <c r="F138" s="1">
        <v>5</v>
      </c>
      <c r="G138" s="1" t="s">
        <v>20</v>
      </c>
      <c r="I138" s="1" t="s">
        <v>17</v>
      </c>
      <c r="J138" s="4"/>
      <c r="K138" s="3" t="s">
        <v>221</v>
      </c>
      <c r="L138" s="1">
        <v>2015</v>
      </c>
      <c r="M138" s="1" t="s">
        <v>90</v>
      </c>
      <c r="N138" s="1" t="s">
        <v>23</v>
      </c>
    </row>
    <row r="139" spans="1:13" ht="72">
      <c r="A139" s="1" t="str">
        <f t="shared" si="8"/>
        <v>2023-04-05</v>
      </c>
      <c r="B139" s="1" t="str">
        <f>"1050"</f>
        <v>1050</v>
      </c>
      <c r="C139" s="2" t="s">
        <v>194</v>
      </c>
      <c r="D139" s="2" t="s">
        <v>255</v>
      </c>
      <c r="E139" s="1" t="str">
        <f>"01"</f>
        <v>01</v>
      </c>
      <c r="F139" s="1">
        <v>13</v>
      </c>
      <c r="G139" s="1" t="s">
        <v>14</v>
      </c>
      <c r="J139" s="4"/>
      <c r="K139" s="3" t="s">
        <v>254</v>
      </c>
      <c r="L139" s="1">
        <v>2019</v>
      </c>
      <c r="M139" s="1" t="s">
        <v>131</v>
      </c>
    </row>
    <row r="140" spans="1:13" ht="72">
      <c r="A140" s="1" t="str">
        <f t="shared" si="8"/>
        <v>2023-04-05</v>
      </c>
      <c r="B140" s="1" t="str">
        <f>"1100"</f>
        <v>1100</v>
      </c>
      <c r="C140" s="2" t="s">
        <v>223</v>
      </c>
      <c r="D140" s="2" t="s">
        <v>225</v>
      </c>
      <c r="E140" s="1" t="str">
        <f>"01"</f>
        <v>01</v>
      </c>
      <c r="F140" s="1">
        <v>4</v>
      </c>
      <c r="G140" s="1" t="s">
        <v>95</v>
      </c>
      <c r="I140" s="1" t="s">
        <v>17</v>
      </c>
      <c r="J140" s="4"/>
      <c r="K140" s="3" t="s">
        <v>224</v>
      </c>
      <c r="L140" s="1">
        <v>2022</v>
      </c>
      <c r="M140" s="1" t="s">
        <v>131</v>
      </c>
    </row>
    <row r="141" spans="1:14" ht="87">
      <c r="A141" s="1" t="str">
        <f t="shared" si="8"/>
        <v>2023-04-05</v>
      </c>
      <c r="B141" s="1" t="str">
        <f>"1130"</f>
        <v>1130</v>
      </c>
      <c r="C141" s="2" t="s">
        <v>226</v>
      </c>
      <c r="D141" s="2" t="s">
        <v>228</v>
      </c>
      <c r="E141" s="1" t="str">
        <f>"02"</f>
        <v>02</v>
      </c>
      <c r="F141" s="1">
        <v>4</v>
      </c>
      <c r="G141" s="1" t="s">
        <v>95</v>
      </c>
      <c r="I141" s="1" t="s">
        <v>17</v>
      </c>
      <c r="J141" s="4"/>
      <c r="K141" s="3" t="s">
        <v>227</v>
      </c>
      <c r="L141" s="1">
        <v>2022</v>
      </c>
      <c r="M141" s="1" t="s">
        <v>131</v>
      </c>
      <c r="N141" s="1" t="s">
        <v>23</v>
      </c>
    </row>
    <row r="142" spans="1:13" ht="87">
      <c r="A142" s="1" t="str">
        <f t="shared" si="8"/>
        <v>2023-04-05</v>
      </c>
      <c r="B142" s="1" t="str">
        <f>"1200"</f>
        <v>1200</v>
      </c>
      <c r="C142" s="2" t="s">
        <v>229</v>
      </c>
      <c r="E142" s="1" t="str">
        <f>"2023"</f>
        <v>2023</v>
      </c>
      <c r="F142" s="1">
        <v>5</v>
      </c>
      <c r="G142" s="1" t="s">
        <v>56</v>
      </c>
      <c r="I142" s="1" t="s">
        <v>17</v>
      </c>
      <c r="J142" s="4"/>
      <c r="K142" s="3" t="s">
        <v>230</v>
      </c>
      <c r="L142" s="1">
        <v>2023</v>
      </c>
      <c r="M142" s="1" t="s">
        <v>18</v>
      </c>
    </row>
    <row r="143" spans="1:13" ht="57.75">
      <c r="A143" s="1" t="str">
        <f t="shared" si="8"/>
        <v>2023-04-05</v>
      </c>
      <c r="B143" s="1" t="str">
        <f>"1230"</f>
        <v>1230</v>
      </c>
      <c r="C143" s="2" t="s">
        <v>256</v>
      </c>
      <c r="E143" s="1" t="str">
        <f>"0"</f>
        <v>0</v>
      </c>
      <c r="F143" s="1">
        <v>0</v>
      </c>
      <c r="G143" s="1" t="s">
        <v>56</v>
      </c>
      <c r="I143" s="1" t="s">
        <v>17</v>
      </c>
      <c r="J143" s="4"/>
      <c r="K143" s="3" t="s">
        <v>257</v>
      </c>
      <c r="L143" s="1">
        <v>0</v>
      </c>
      <c r="M143" s="1" t="s">
        <v>18</v>
      </c>
    </row>
    <row r="144" spans="1:14" ht="72">
      <c r="A144" s="1" t="str">
        <f t="shared" si="8"/>
        <v>2023-04-05</v>
      </c>
      <c r="B144" s="1" t="str">
        <f>"1300"</f>
        <v>1300</v>
      </c>
      <c r="C144" s="2" t="s">
        <v>258</v>
      </c>
      <c r="E144" s="1" t="str">
        <f>" "</f>
        <v> </v>
      </c>
      <c r="F144" s="1">
        <v>0</v>
      </c>
      <c r="G144" s="1" t="s">
        <v>20</v>
      </c>
      <c r="I144" s="1" t="s">
        <v>17</v>
      </c>
      <c r="J144" s="4"/>
      <c r="K144" s="3" t="s">
        <v>259</v>
      </c>
      <c r="L144" s="1">
        <v>2012</v>
      </c>
      <c r="M144" s="1" t="s">
        <v>18</v>
      </c>
      <c r="N144" s="1" t="s">
        <v>23</v>
      </c>
    </row>
    <row r="145" spans="1:13" ht="87">
      <c r="A145" s="1" t="str">
        <f t="shared" si="8"/>
        <v>2023-04-05</v>
      </c>
      <c r="B145" s="1" t="str">
        <f>"1400"</f>
        <v>1400</v>
      </c>
      <c r="C145" s="2" t="s">
        <v>128</v>
      </c>
      <c r="E145" s="1" t="str">
        <f>"04"</f>
        <v>04</v>
      </c>
      <c r="F145" s="1">
        <v>137</v>
      </c>
      <c r="G145" s="1" t="s">
        <v>14</v>
      </c>
      <c r="H145" s="1" t="s">
        <v>260</v>
      </c>
      <c r="I145" s="1" t="s">
        <v>17</v>
      </c>
      <c r="J145" s="4"/>
      <c r="K145" s="3" t="s">
        <v>261</v>
      </c>
      <c r="L145" s="1">
        <v>2022</v>
      </c>
      <c r="M145" s="1" t="s">
        <v>131</v>
      </c>
    </row>
    <row r="146" spans="1:13" ht="72">
      <c r="A146" s="1" t="str">
        <f t="shared" si="8"/>
        <v>2023-04-05</v>
      </c>
      <c r="B146" s="1" t="str">
        <f>"1430"</f>
        <v>1430</v>
      </c>
      <c r="C146" s="2" t="s">
        <v>132</v>
      </c>
      <c r="D146" s="2" t="s">
        <v>263</v>
      </c>
      <c r="E146" s="1" t="str">
        <f>"02"</f>
        <v>02</v>
      </c>
      <c r="F146" s="1">
        <v>49</v>
      </c>
      <c r="G146" s="1" t="s">
        <v>20</v>
      </c>
      <c r="I146" s="1" t="s">
        <v>17</v>
      </c>
      <c r="J146" s="4"/>
      <c r="K146" s="3" t="s">
        <v>262</v>
      </c>
      <c r="L146" s="1">
        <v>0</v>
      </c>
      <c r="M146" s="1" t="s">
        <v>18</v>
      </c>
    </row>
    <row r="147" spans="1:13" ht="57.75">
      <c r="A147" s="1" t="str">
        <f t="shared" si="8"/>
        <v>2023-04-05</v>
      </c>
      <c r="B147" s="1" t="str">
        <f>"1500"</f>
        <v>1500</v>
      </c>
      <c r="C147" s="2" t="s">
        <v>47</v>
      </c>
      <c r="D147" s="2" t="s">
        <v>265</v>
      </c>
      <c r="E147" s="1" t="str">
        <f>"02"</f>
        <v>02</v>
      </c>
      <c r="F147" s="1">
        <v>10</v>
      </c>
      <c r="G147" s="1" t="s">
        <v>14</v>
      </c>
      <c r="I147" s="1" t="s">
        <v>17</v>
      </c>
      <c r="J147" s="4"/>
      <c r="K147" s="3" t="s">
        <v>264</v>
      </c>
      <c r="L147" s="1">
        <v>2014</v>
      </c>
      <c r="M147" s="1" t="s">
        <v>18</v>
      </c>
    </row>
    <row r="148" spans="1:13" ht="43.5">
      <c r="A148" s="1" t="str">
        <f t="shared" si="8"/>
        <v>2023-04-05</v>
      </c>
      <c r="B148" s="1" t="str">
        <f>"1525"</f>
        <v>1525</v>
      </c>
      <c r="C148" s="2" t="s">
        <v>206</v>
      </c>
      <c r="D148" s="2" t="s">
        <v>267</v>
      </c>
      <c r="E148" s="1" t="str">
        <f>"3"</f>
        <v>3</v>
      </c>
      <c r="F148" s="1">
        <v>2</v>
      </c>
      <c r="G148" s="1" t="s">
        <v>20</v>
      </c>
      <c r="I148" s="1" t="s">
        <v>17</v>
      </c>
      <c r="J148" s="4"/>
      <c r="K148" s="3" t="s">
        <v>266</v>
      </c>
      <c r="L148" s="1">
        <v>0</v>
      </c>
      <c r="M148" s="1" t="s">
        <v>102</v>
      </c>
    </row>
    <row r="149" spans="1:13" ht="87">
      <c r="A149" s="1" t="str">
        <f t="shared" si="8"/>
        <v>2023-04-05</v>
      </c>
      <c r="B149" s="1" t="str">
        <f>"1540"</f>
        <v>1540</v>
      </c>
      <c r="C149" s="2" t="s">
        <v>139</v>
      </c>
      <c r="D149" s="2" t="s">
        <v>269</v>
      </c>
      <c r="E149" s="1" t="str">
        <f>"01"</f>
        <v>01</v>
      </c>
      <c r="F149" s="1">
        <v>3</v>
      </c>
      <c r="G149" s="1" t="s">
        <v>20</v>
      </c>
      <c r="I149" s="1" t="s">
        <v>17</v>
      </c>
      <c r="J149" s="4"/>
      <c r="K149" s="3" t="s">
        <v>268</v>
      </c>
      <c r="L149" s="1">
        <v>2016</v>
      </c>
      <c r="M149" s="1" t="s">
        <v>18</v>
      </c>
    </row>
    <row r="150" spans="1:13" ht="43.5">
      <c r="A150" s="1" t="str">
        <f t="shared" si="8"/>
        <v>2023-04-05</v>
      </c>
      <c r="B150" s="1" t="str">
        <f>"1555"</f>
        <v>1555</v>
      </c>
      <c r="C150" s="2" t="s">
        <v>449</v>
      </c>
      <c r="D150" s="2" t="s">
        <v>458</v>
      </c>
      <c r="E150" s="1" t="str">
        <f>"01"</f>
        <v>01</v>
      </c>
      <c r="F150" s="1">
        <v>3</v>
      </c>
      <c r="J150" s="4"/>
      <c r="K150" s="3" t="s">
        <v>459</v>
      </c>
      <c r="L150" s="1">
        <v>2021</v>
      </c>
      <c r="M150" s="1" t="s">
        <v>28</v>
      </c>
    </row>
    <row r="151" spans="1:14" ht="43.5">
      <c r="A151" s="1" t="str">
        <f t="shared" si="8"/>
        <v>2023-04-05</v>
      </c>
      <c r="B151" s="1" t="str">
        <f>"1600"</f>
        <v>1600</v>
      </c>
      <c r="C151" s="2" t="s">
        <v>142</v>
      </c>
      <c r="D151" s="2" t="s">
        <v>271</v>
      </c>
      <c r="E151" s="1" t="str">
        <f>"01"</f>
        <v>01</v>
      </c>
      <c r="F151" s="1">
        <v>3</v>
      </c>
      <c r="G151" s="1" t="s">
        <v>14</v>
      </c>
      <c r="H151" s="1" t="s">
        <v>129</v>
      </c>
      <c r="I151" s="1" t="s">
        <v>17</v>
      </c>
      <c r="J151" s="4"/>
      <c r="K151" s="3" t="s">
        <v>270</v>
      </c>
      <c r="L151" s="1">
        <v>2017</v>
      </c>
      <c r="M151" s="1" t="s">
        <v>18</v>
      </c>
      <c r="N151" s="1" t="s">
        <v>23</v>
      </c>
    </row>
    <row r="152" spans="1:14" ht="43.5">
      <c r="A152" s="1" t="str">
        <f t="shared" si="8"/>
        <v>2023-04-05</v>
      </c>
      <c r="B152" s="1" t="str">
        <f>"1630"</f>
        <v>1630</v>
      </c>
      <c r="C152" s="2" t="s">
        <v>44</v>
      </c>
      <c r="D152" s="2" t="s">
        <v>273</v>
      </c>
      <c r="E152" s="1" t="str">
        <f>"01"</f>
        <v>01</v>
      </c>
      <c r="F152" s="1">
        <v>2</v>
      </c>
      <c r="G152" s="1" t="s">
        <v>20</v>
      </c>
      <c r="I152" s="1" t="s">
        <v>17</v>
      </c>
      <c r="J152" s="4"/>
      <c r="K152" s="3" t="s">
        <v>272</v>
      </c>
      <c r="L152" s="1">
        <v>1985</v>
      </c>
      <c r="M152" s="1" t="s">
        <v>46</v>
      </c>
      <c r="N152" s="1" t="s">
        <v>23</v>
      </c>
    </row>
    <row r="153" spans="1:13" ht="87">
      <c r="A153" s="1" t="str">
        <f t="shared" si="8"/>
        <v>2023-04-05</v>
      </c>
      <c r="B153" s="1" t="str">
        <f>"1700"</f>
        <v>1700</v>
      </c>
      <c r="C153" s="2" t="s">
        <v>147</v>
      </c>
      <c r="D153" s="2" t="s">
        <v>275</v>
      </c>
      <c r="E153" s="1" t="str">
        <f>"2018"</f>
        <v>2018</v>
      </c>
      <c r="F153" s="1">
        <v>11</v>
      </c>
      <c r="G153" s="1" t="s">
        <v>14</v>
      </c>
      <c r="I153" s="1" t="s">
        <v>17</v>
      </c>
      <c r="J153" s="4"/>
      <c r="K153" s="3" t="s">
        <v>274</v>
      </c>
      <c r="L153" s="1">
        <v>2018</v>
      </c>
      <c r="M153" s="1" t="s">
        <v>18</v>
      </c>
    </row>
    <row r="154" spans="1:13" ht="57.75">
      <c r="A154" s="1" t="str">
        <f t="shared" si="8"/>
        <v>2023-04-05</v>
      </c>
      <c r="B154" s="1" t="str">
        <f>"1715"</f>
        <v>1715</v>
      </c>
      <c r="C154" s="2" t="s">
        <v>147</v>
      </c>
      <c r="D154" s="2" t="s">
        <v>460</v>
      </c>
      <c r="E154" s="1" t="str">
        <f>"2018"</f>
        <v>2018</v>
      </c>
      <c r="F154" s="1">
        <v>12</v>
      </c>
      <c r="G154" s="1" t="s">
        <v>14</v>
      </c>
      <c r="I154" s="1" t="s">
        <v>17</v>
      </c>
      <c r="J154" s="4"/>
      <c r="K154" s="3" t="s">
        <v>276</v>
      </c>
      <c r="L154" s="1">
        <v>2018</v>
      </c>
      <c r="M154" s="1" t="s">
        <v>18</v>
      </c>
    </row>
    <row r="155" spans="1:13" ht="72">
      <c r="A155" s="1" t="str">
        <f t="shared" si="8"/>
        <v>2023-04-05</v>
      </c>
      <c r="B155" s="1" t="str">
        <f>"1730"</f>
        <v>1730</v>
      </c>
      <c r="C155" s="2" t="s">
        <v>277</v>
      </c>
      <c r="E155" s="1" t="str">
        <f>"2021"</f>
        <v>2021</v>
      </c>
      <c r="F155" s="1">
        <v>82</v>
      </c>
      <c r="G155" s="1" t="s">
        <v>56</v>
      </c>
      <c r="J155" s="4"/>
      <c r="K155" s="3" t="s">
        <v>278</v>
      </c>
      <c r="L155" s="1">
        <v>2021</v>
      </c>
      <c r="M155" s="1" t="s">
        <v>131</v>
      </c>
    </row>
    <row r="156" spans="1:13" ht="72">
      <c r="A156" s="1" t="str">
        <f t="shared" si="8"/>
        <v>2023-04-05</v>
      </c>
      <c r="B156" s="1" t="str">
        <f>"1800"</f>
        <v>1800</v>
      </c>
      <c r="C156" s="2" t="s">
        <v>79</v>
      </c>
      <c r="D156" s="2" t="s">
        <v>279</v>
      </c>
      <c r="E156" s="1" t="str">
        <f>"2022"</f>
        <v>2022</v>
      </c>
      <c r="F156" s="1">
        <v>16</v>
      </c>
      <c r="G156" s="1" t="s">
        <v>20</v>
      </c>
      <c r="I156" s="1" t="s">
        <v>17</v>
      </c>
      <c r="J156" s="4"/>
      <c r="K156" s="3" t="s">
        <v>154</v>
      </c>
      <c r="L156" s="1">
        <v>2022</v>
      </c>
      <c r="M156" s="1" t="s">
        <v>18</v>
      </c>
    </row>
    <row r="157" spans="1:13" ht="57.75">
      <c r="A157" s="1" t="str">
        <f t="shared" si="8"/>
        <v>2023-04-05</v>
      </c>
      <c r="B157" s="1" t="str">
        <f>"1830"</f>
        <v>1830</v>
      </c>
      <c r="C157" s="2" t="s">
        <v>85</v>
      </c>
      <c r="E157" s="1" t="str">
        <f>"2023"</f>
        <v>2023</v>
      </c>
      <c r="F157" s="1">
        <v>62</v>
      </c>
      <c r="G157" s="1" t="s">
        <v>56</v>
      </c>
      <c r="J157" s="4"/>
      <c r="K157" s="3" t="s">
        <v>86</v>
      </c>
      <c r="L157" s="1">
        <v>2023</v>
      </c>
      <c r="M157" s="1" t="s">
        <v>18</v>
      </c>
    </row>
    <row r="158" spans="1:14" ht="87">
      <c r="A158" s="7" t="str">
        <f t="shared" si="8"/>
        <v>2023-04-05</v>
      </c>
      <c r="B158" s="7" t="str">
        <f>"1840"</f>
        <v>1840</v>
      </c>
      <c r="C158" s="8" t="s">
        <v>159</v>
      </c>
      <c r="D158" s="8" t="s">
        <v>461</v>
      </c>
      <c r="E158" s="7" t="str">
        <f>"01"</f>
        <v>01</v>
      </c>
      <c r="F158" s="7">
        <v>6</v>
      </c>
      <c r="G158" s="7" t="s">
        <v>20</v>
      </c>
      <c r="H158" s="7"/>
      <c r="I158" s="7" t="s">
        <v>17</v>
      </c>
      <c r="J158" s="5" t="s">
        <v>472</v>
      </c>
      <c r="K158" s="6" t="s">
        <v>280</v>
      </c>
      <c r="L158" s="7">
        <v>2015</v>
      </c>
      <c r="M158" s="7" t="s">
        <v>90</v>
      </c>
      <c r="N158" s="7" t="s">
        <v>23</v>
      </c>
    </row>
    <row r="159" spans="1:14" ht="72">
      <c r="A159" s="7" t="str">
        <f t="shared" si="8"/>
        <v>2023-04-05</v>
      </c>
      <c r="B159" s="7" t="str">
        <f>"1930"</f>
        <v>1930</v>
      </c>
      <c r="C159" s="8" t="s">
        <v>281</v>
      </c>
      <c r="D159" s="8" t="s">
        <v>284</v>
      </c>
      <c r="E159" s="7" t="str">
        <f>"11"</f>
        <v>11</v>
      </c>
      <c r="F159" s="7">
        <v>5</v>
      </c>
      <c r="G159" s="7" t="s">
        <v>14</v>
      </c>
      <c r="H159" s="7" t="s">
        <v>282</v>
      </c>
      <c r="I159" s="7" t="s">
        <v>17</v>
      </c>
      <c r="J159" s="5" t="s">
        <v>473</v>
      </c>
      <c r="K159" s="6" t="s">
        <v>283</v>
      </c>
      <c r="L159" s="7">
        <v>2019</v>
      </c>
      <c r="M159" s="7" t="s">
        <v>18</v>
      </c>
      <c r="N159" s="7" t="s">
        <v>23</v>
      </c>
    </row>
    <row r="160" spans="1:14" ht="72">
      <c r="A160" s="7" t="str">
        <f t="shared" si="8"/>
        <v>2023-04-05</v>
      </c>
      <c r="B160" s="7" t="str">
        <f>"2030"</f>
        <v>2030</v>
      </c>
      <c r="C160" s="8" t="s">
        <v>285</v>
      </c>
      <c r="D160" s="8"/>
      <c r="E160" s="7" t="str">
        <f>"2023"</f>
        <v>2023</v>
      </c>
      <c r="F160" s="7">
        <v>4</v>
      </c>
      <c r="G160" s="7" t="s">
        <v>56</v>
      </c>
      <c r="H160" s="7"/>
      <c r="I160" s="7"/>
      <c r="J160" s="5" t="s">
        <v>484</v>
      </c>
      <c r="K160" s="6" t="s">
        <v>286</v>
      </c>
      <c r="L160" s="7">
        <v>2023</v>
      </c>
      <c r="M160" s="7" t="s">
        <v>18</v>
      </c>
      <c r="N160" s="7"/>
    </row>
    <row r="161" spans="1:14" ht="57.75">
      <c r="A161" s="7" t="str">
        <f t="shared" si="8"/>
        <v>2023-04-05</v>
      </c>
      <c r="B161" s="7" t="str">
        <f>"2125"</f>
        <v>2125</v>
      </c>
      <c r="C161" s="8" t="s">
        <v>287</v>
      </c>
      <c r="D161" s="8"/>
      <c r="E161" s="7" t="str">
        <f>"01"</f>
        <v>01</v>
      </c>
      <c r="F161" s="7">
        <v>3</v>
      </c>
      <c r="G161" s="7" t="s">
        <v>95</v>
      </c>
      <c r="H161" s="7" t="s">
        <v>96</v>
      </c>
      <c r="I161" s="7" t="s">
        <v>17</v>
      </c>
      <c r="J161" s="5" t="s">
        <v>474</v>
      </c>
      <c r="K161" s="6" t="s">
        <v>288</v>
      </c>
      <c r="L161" s="7">
        <v>2017</v>
      </c>
      <c r="M161" s="7" t="s">
        <v>90</v>
      </c>
      <c r="N161" s="7"/>
    </row>
    <row r="162" spans="1:13" ht="87">
      <c r="A162" s="1" t="str">
        <f t="shared" si="8"/>
        <v>2023-04-05</v>
      </c>
      <c r="B162" s="1" t="str">
        <f>"2315"</f>
        <v>2315</v>
      </c>
      <c r="C162" s="2" t="s">
        <v>289</v>
      </c>
      <c r="E162" s="1" t="str">
        <f>" "</f>
        <v> </v>
      </c>
      <c r="F162" s="1">
        <v>0</v>
      </c>
      <c r="G162" s="1" t="s">
        <v>14</v>
      </c>
      <c r="I162" s="1" t="s">
        <v>17</v>
      </c>
      <c r="J162" s="4"/>
      <c r="K162" s="3" t="s">
        <v>290</v>
      </c>
      <c r="L162" s="1">
        <v>2021</v>
      </c>
      <c r="M162" s="1" t="s">
        <v>18</v>
      </c>
    </row>
    <row r="163" spans="1:13" ht="87">
      <c r="A163" s="1" t="str">
        <f t="shared" si="8"/>
        <v>2023-04-05</v>
      </c>
      <c r="B163" s="1" t="str">
        <f>"2400"</f>
        <v>2400</v>
      </c>
      <c r="C163" s="2" t="s">
        <v>13</v>
      </c>
      <c r="E163" s="1" t="str">
        <f aca="true" t="shared" si="9" ref="E163:E171">"02"</f>
        <v>02</v>
      </c>
      <c r="F163" s="1">
        <v>13</v>
      </c>
      <c r="G163" s="1" t="s">
        <v>14</v>
      </c>
      <c r="H163" s="1" t="s">
        <v>15</v>
      </c>
      <c r="I163" s="1" t="s">
        <v>17</v>
      </c>
      <c r="J163" s="4"/>
      <c r="K163" s="3" t="s">
        <v>16</v>
      </c>
      <c r="L163" s="1">
        <v>2011</v>
      </c>
      <c r="M163" s="1" t="s">
        <v>18</v>
      </c>
    </row>
    <row r="164" spans="1:13" ht="87">
      <c r="A164" s="1" t="str">
        <f t="shared" si="8"/>
        <v>2023-04-05</v>
      </c>
      <c r="B164" s="1" t="str">
        <f>"2500"</f>
        <v>2500</v>
      </c>
      <c r="C164" s="2" t="s">
        <v>13</v>
      </c>
      <c r="E164" s="1" t="str">
        <f t="shared" si="9"/>
        <v>02</v>
      </c>
      <c r="F164" s="1">
        <v>13</v>
      </c>
      <c r="G164" s="1" t="s">
        <v>14</v>
      </c>
      <c r="H164" s="1" t="s">
        <v>15</v>
      </c>
      <c r="I164" s="1" t="s">
        <v>17</v>
      </c>
      <c r="J164" s="4"/>
      <c r="K164" s="3" t="s">
        <v>16</v>
      </c>
      <c r="L164" s="1">
        <v>2011</v>
      </c>
      <c r="M164" s="1" t="s">
        <v>18</v>
      </c>
    </row>
    <row r="165" spans="1:13" ht="87">
      <c r="A165" s="1" t="str">
        <f t="shared" si="8"/>
        <v>2023-04-05</v>
      </c>
      <c r="B165" s="1" t="str">
        <f>"2600"</f>
        <v>2600</v>
      </c>
      <c r="C165" s="2" t="s">
        <v>13</v>
      </c>
      <c r="E165" s="1" t="str">
        <f t="shared" si="9"/>
        <v>02</v>
      </c>
      <c r="F165" s="1">
        <v>13</v>
      </c>
      <c r="G165" s="1" t="s">
        <v>14</v>
      </c>
      <c r="H165" s="1" t="s">
        <v>15</v>
      </c>
      <c r="I165" s="1" t="s">
        <v>17</v>
      </c>
      <c r="J165" s="4"/>
      <c r="K165" s="3" t="s">
        <v>16</v>
      </c>
      <c r="L165" s="1">
        <v>2011</v>
      </c>
      <c r="M165" s="1" t="s">
        <v>18</v>
      </c>
    </row>
    <row r="166" spans="1:13" ht="87">
      <c r="A166" s="1" t="str">
        <f t="shared" si="8"/>
        <v>2023-04-05</v>
      </c>
      <c r="B166" s="1" t="str">
        <f>"2700"</f>
        <v>2700</v>
      </c>
      <c r="C166" s="2" t="s">
        <v>13</v>
      </c>
      <c r="E166" s="1" t="str">
        <f t="shared" si="9"/>
        <v>02</v>
      </c>
      <c r="F166" s="1">
        <v>13</v>
      </c>
      <c r="G166" s="1" t="s">
        <v>14</v>
      </c>
      <c r="H166" s="1" t="s">
        <v>15</v>
      </c>
      <c r="I166" s="1" t="s">
        <v>17</v>
      </c>
      <c r="J166" s="4"/>
      <c r="K166" s="3" t="s">
        <v>16</v>
      </c>
      <c r="L166" s="1">
        <v>2011</v>
      </c>
      <c r="M166" s="1" t="s">
        <v>18</v>
      </c>
    </row>
    <row r="167" spans="1:13" ht="87">
      <c r="A167" s="1" t="str">
        <f t="shared" si="8"/>
        <v>2023-04-05</v>
      </c>
      <c r="B167" s="1" t="str">
        <f>"2800"</f>
        <v>2800</v>
      </c>
      <c r="C167" s="2" t="s">
        <v>13</v>
      </c>
      <c r="E167" s="1" t="str">
        <f t="shared" si="9"/>
        <v>02</v>
      </c>
      <c r="F167" s="1">
        <v>13</v>
      </c>
      <c r="G167" s="1" t="s">
        <v>14</v>
      </c>
      <c r="H167" s="1" t="s">
        <v>15</v>
      </c>
      <c r="I167" s="1" t="s">
        <v>17</v>
      </c>
      <c r="J167" s="4"/>
      <c r="K167" s="3" t="s">
        <v>16</v>
      </c>
      <c r="L167" s="1">
        <v>2011</v>
      </c>
      <c r="M167" s="1" t="s">
        <v>18</v>
      </c>
    </row>
    <row r="168" spans="1:13" ht="87">
      <c r="A168" s="1" t="str">
        <f aca="true" t="shared" si="10" ref="A168:A207">"2023-04-06"</f>
        <v>2023-04-06</v>
      </c>
      <c r="B168" s="1" t="str">
        <f>"0500"</f>
        <v>0500</v>
      </c>
      <c r="C168" s="2" t="s">
        <v>13</v>
      </c>
      <c r="E168" s="1" t="str">
        <f t="shared" si="9"/>
        <v>02</v>
      </c>
      <c r="F168" s="1">
        <v>13</v>
      </c>
      <c r="G168" s="1" t="s">
        <v>14</v>
      </c>
      <c r="H168" s="1" t="s">
        <v>15</v>
      </c>
      <c r="I168" s="1" t="s">
        <v>17</v>
      </c>
      <c r="J168" s="4"/>
      <c r="K168" s="3" t="s">
        <v>16</v>
      </c>
      <c r="L168" s="1">
        <v>2011</v>
      </c>
      <c r="M168" s="1" t="s">
        <v>18</v>
      </c>
    </row>
    <row r="169" spans="1:13" ht="28.5">
      <c r="A169" s="1" t="str">
        <f t="shared" si="10"/>
        <v>2023-04-06</v>
      </c>
      <c r="B169" s="1" t="str">
        <f>"0600"</f>
        <v>0600</v>
      </c>
      <c r="C169" s="2" t="s">
        <v>19</v>
      </c>
      <c r="D169" s="2" t="s">
        <v>291</v>
      </c>
      <c r="E169" s="1" t="str">
        <f t="shared" si="9"/>
        <v>02</v>
      </c>
      <c r="F169" s="1">
        <v>11</v>
      </c>
      <c r="G169" s="1" t="s">
        <v>20</v>
      </c>
      <c r="I169" s="1" t="s">
        <v>17</v>
      </c>
      <c r="J169" s="4"/>
      <c r="K169" s="3" t="s">
        <v>21</v>
      </c>
      <c r="L169" s="1">
        <v>2019</v>
      </c>
      <c r="M169" s="1" t="s">
        <v>18</v>
      </c>
    </row>
    <row r="170" spans="1:13" ht="28.5">
      <c r="A170" s="1" t="str">
        <f t="shared" si="10"/>
        <v>2023-04-06</v>
      </c>
      <c r="B170" s="1" t="str">
        <f>"0625"</f>
        <v>0625</v>
      </c>
      <c r="C170" s="2" t="s">
        <v>19</v>
      </c>
      <c r="D170" s="2" t="s">
        <v>292</v>
      </c>
      <c r="E170" s="1" t="str">
        <f t="shared" si="9"/>
        <v>02</v>
      </c>
      <c r="F170" s="1">
        <v>12</v>
      </c>
      <c r="G170" s="1" t="s">
        <v>14</v>
      </c>
      <c r="I170" s="1" t="s">
        <v>17</v>
      </c>
      <c r="J170" s="4"/>
      <c r="K170" s="3" t="s">
        <v>21</v>
      </c>
      <c r="L170" s="1">
        <v>2019</v>
      </c>
      <c r="M170" s="1" t="s">
        <v>18</v>
      </c>
    </row>
    <row r="171" spans="1:13" ht="72">
      <c r="A171" s="1" t="str">
        <f t="shared" si="10"/>
        <v>2023-04-06</v>
      </c>
      <c r="B171" s="1" t="str">
        <f>"0650"</f>
        <v>0650</v>
      </c>
      <c r="C171" s="2" t="s">
        <v>25</v>
      </c>
      <c r="D171" s="2" t="s">
        <v>294</v>
      </c>
      <c r="E171" s="1" t="str">
        <f t="shared" si="9"/>
        <v>02</v>
      </c>
      <c r="F171" s="1">
        <v>6</v>
      </c>
      <c r="G171" s="1" t="s">
        <v>20</v>
      </c>
      <c r="I171" s="1" t="s">
        <v>17</v>
      </c>
      <c r="J171" s="4"/>
      <c r="K171" s="3" t="s">
        <v>293</v>
      </c>
      <c r="L171" s="1">
        <v>2018</v>
      </c>
      <c r="M171" s="1" t="s">
        <v>28</v>
      </c>
    </row>
    <row r="172" spans="1:13" ht="87">
      <c r="A172" s="1" t="str">
        <f t="shared" si="10"/>
        <v>2023-04-06</v>
      </c>
      <c r="B172" s="1" t="str">
        <f>"0715"</f>
        <v>0715</v>
      </c>
      <c r="C172" s="2" t="s">
        <v>139</v>
      </c>
      <c r="D172" s="2" t="s">
        <v>269</v>
      </c>
      <c r="E172" s="1" t="str">
        <f>"01"</f>
        <v>01</v>
      </c>
      <c r="F172" s="1">
        <v>3</v>
      </c>
      <c r="G172" s="1" t="s">
        <v>20</v>
      </c>
      <c r="I172" s="1" t="s">
        <v>17</v>
      </c>
      <c r="J172" s="4"/>
      <c r="K172" s="3" t="s">
        <v>268</v>
      </c>
      <c r="L172" s="1">
        <v>2016</v>
      </c>
      <c r="M172" s="1" t="s">
        <v>18</v>
      </c>
    </row>
    <row r="173" spans="1:13" ht="43.5">
      <c r="A173" s="1" t="str">
        <f t="shared" si="10"/>
        <v>2023-04-06</v>
      </c>
      <c r="B173" s="1" t="str">
        <f>"0730"</f>
        <v>0730</v>
      </c>
      <c r="C173" s="2" t="s">
        <v>32</v>
      </c>
      <c r="E173" s="1" t="str">
        <f>"02"</f>
        <v>02</v>
      </c>
      <c r="F173" s="1">
        <v>7</v>
      </c>
      <c r="G173" s="1" t="s">
        <v>20</v>
      </c>
      <c r="I173" s="1" t="s">
        <v>17</v>
      </c>
      <c r="J173" s="4"/>
      <c r="K173" s="3" t="s">
        <v>33</v>
      </c>
      <c r="L173" s="1">
        <v>2011</v>
      </c>
      <c r="M173" s="1" t="s">
        <v>18</v>
      </c>
    </row>
    <row r="174" spans="1:13" ht="72">
      <c r="A174" s="1" t="str">
        <f t="shared" si="10"/>
        <v>2023-04-06</v>
      </c>
      <c r="B174" s="1" t="str">
        <f>"0755"</f>
        <v>0755</v>
      </c>
      <c r="C174" s="2" t="s">
        <v>34</v>
      </c>
      <c r="D174" s="2" t="s">
        <v>296</v>
      </c>
      <c r="E174" s="1" t="str">
        <f>"02"</f>
        <v>02</v>
      </c>
      <c r="F174" s="1">
        <v>5</v>
      </c>
      <c r="G174" s="1" t="s">
        <v>20</v>
      </c>
      <c r="I174" s="1" t="s">
        <v>17</v>
      </c>
      <c r="J174" s="4"/>
      <c r="K174" s="3" t="s">
        <v>295</v>
      </c>
      <c r="L174" s="1">
        <v>2020</v>
      </c>
      <c r="M174" s="1" t="s">
        <v>28</v>
      </c>
    </row>
    <row r="175" spans="1:13" ht="57.75">
      <c r="A175" s="1" t="str">
        <f t="shared" si="10"/>
        <v>2023-04-06</v>
      </c>
      <c r="B175" s="1" t="str">
        <f>"0805"</f>
        <v>0805</v>
      </c>
      <c r="C175" s="2" t="s">
        <v>114</v>
      </c>
      <c r="D175" s="2" t="s">
        <v>298</v>
      </c>
      <c r="E175" s="1" t="str">
        <f>"01"</f>
        <v>01</v>
      </c>
      <c r="F175" s="1">
        <v>29</v>
      </c>
      <c r="G175" s="1" t="s">
        <v>20</v>
      </c>
      <c r="I175" s="1" t="s">
        <v>17</v>
      </c>
      <c r="J175" s="4"/>
      <c r="K175" s="3" t="s">
        <v>297</v>
      </c>
      <c r="L175" s="1">
        <v>2020</v>
      </c>
      <c r="M175" s="1" t="s">
        <v>28</v>
      </c>
    </row>
    <row r="176" spans="1:13" ht="72">
      <c r="A176" s="1" t="str">
        <f t="shared" si="10"/>
        <v>2023-04-06</v>
      </c>
      <c r="B176" s="1" t="str">
        <f>"0815"</f>
        <v>0815</v>
      </c>
      <c r="C176" s="2" t="s">
        <v>40</v>
      </c>
      <c r="D176" s="2" t="s">
        <v>300</v>
      </c>
      <c r="E176" s="1" t="str">
        <f>"01"</f>
        <v>01</v>
      </c>
      <c r="F176" s="1">
        <v>11</v>
      </c>
      <c r="G176" s="1" t="s">
        <v>20</v>
      </c>
      <c r="I176" s="1" t="s">
        <v>17</v>
      </c>
      <c r="J176" s="4"/>
      <c r="K176" s="3" t="s">
        <v>299</v>
      </c>
      <c r="L176" s="1">
        <v>2020</v>
      </c>
      <c r="M176" s="1" t="s">
        <v>43</v>
      </c>
    </row>
    <row r="177" spans="1:14" ht="57.75">
      <c r="A177" s="1" t="str">
        <f t="shared" si="10"/>
        <v>2023-04-06</v>
      </c>
      <c r="B177" s="1" t="str">
        <f>"0820"</f>
        <v>0820</v>
      </c>
      <c r="C177" s="2" t="s">
        <v>44</v>
      </c>
      <c r="D177" s="2" t="s">
        <v>462</v>
      </c>
      <c r="E177" s="1" t="str">
        <f>"02"</f>
        <v>02</v>
      </c>
      <c r="F177" s="1">
        <v>22</v>
      </c>
      <c r="G177" s="1" t="s">
        <v>14</v>
      </c>
      <c r="I177" s="1" t="s">
        <v>17</v>
      </c>
      <c r="J177" s="4"/>
      <c r="K177" s="3" t="s">
        <v>301</v>
      </c>
      <c r="L177" s="1">
        <v>1987</v>
      </c>
      <c r="M177" s="1" t="s">
        <v>46</v>
      </c>
      <c r="N177" s="1" t="s">
        <v>23</v>
      </c>
    </row>
    <row r="178" spans="1:13" ht="57.75">
      <c r="A178" s="1" t="str">
        <f t="shared" si="10"/>
        <v>2023-04-06</v>
      </c>
      <c r="B178" s="1" t="str">
        <f>"0845"</f>
        <v>0845</v>
      </c>
      <c r="C178" s="2" t="s">
        <v>47</v>
      </c>
      <c r="D178" s="2" t="s">
        <v>136</v>
      </c>
      <c r="E178" s="1" t="str">
        <f>"02"</f>
        <v>02</v>
      </c>
      <c r="F178" s="1">
        <v>8</v>
      </c>
      <c r="G178" s="1" t="s">
        <v>14</v>
      </c>
      <c r="H178" s="1" t="s">
        <v>88</v>
      </c>
      <c r="I178" s="1" t="s">
        <v>17</v>
      </c>
      <c r="J178" s="4"/>
      <c r="K178" s="3" t="s">
        <v>135</v>
      </c>
      <c r="L178" s="1">
        <v>2014</v>
      </c>
      <c r="M178" s="1" t="s">
        <v>18</v>
      </c>
    </row>
    <row r="179" spans="1:13" ht="43.5">
      <c r="A179" s="1" t="str">
        <f t="shared" si="10"/>
        <v>2023-04-06</v>
      </c>
      <c r="B179" s="1" t="str">
        <f>"0910"</f>
        <v>0910</v>
      </c>
      <c r="C179" s="2" t="s">
        <v>50</v>
      </c>
      <c r="D179" s="2" t="s">
        <v>303</v>
      </c>
      <c r="E179" s="1" t="str">
        <f>"04"</f>
        <v>04</v>
      </c>
      <c r="F179" s="1">
        <v>9</v>
      </c>
      <c r="G179" s="1" t="s">
        <v>20</v>
      </c>
      <c r="I179" s="1" t="s">
        <v>17</v>
      </c>
      <c r="J179" s="4"/>
      <c r="K179" s="3" t="s">
        <v>302</v>
      </c>
      <c r="L179" s="1">
        <v>2020</v>
      </c>
      <c r="M179" s="1" t="s">
        <v>28</v>
      </c>
    </row>
    <row r="180" spans="1:13" ht="57.75">
      <c r="A180" s="1" t="str">
        <f t="shared" si="10"/>
        <v>2023-04-06</v>
      </c>
      <c r="B180" s="1" t="str">
        <f>"0935"</f>
        <v>0935</v>
      </c>
      <c r="C180" s="2" t="s">
        <v>50</v>
      </c>
      <c r="D180" s="2" t="s">
        <v>463</v>
      </c>
      <c r="E180" s="1" t="str">
        <f>"04"</f>
        <v>04</v>
      </c>
      <c r="F180" s="1">
        <v>10</v>
      </c>
      <c r="G180" s="1" t="s">
        <v>20</v>
      </c>
      <c r="I180" s="1" t="s">
        <v>17</v>
      </c>
      <c r="J180" s="4"/>
      <c r="K180" s="3" t="s">
        <v>304</v>
      </c>
      <c r="L180" s="1">
        <v>2020</v>
      </c>
      <c r="M180" s="1" t="s">
        <v>28</v>
      </c>
    </row>
    <row r="181" spans="1:14" ht="87">
      <c r="A181" s="1" t="str">
        <f t="shared" si="10"/>
        <v>2023-04-06</v>
      </c>
      <c r="B181" s="1" t="str">
        <f>"1000"</f>
        <v>1000</v>
      </c>
      <c r="C181" s="2" t="s">
        <v>159</v>
      </c>
      <c r="D181" s="2" t="s">
        <v>461</v>
      </c>
      <c r="E181" s="1" t="str">
        <f>"01"</f>
        <v>01</v>
      </c>
      <c r="F181" s="1">
        <v>6</v>
      </c>
      <c r="G181" s="1" t="s">
        <v>20</v>
      </c>
      <c r="I181" s="1" t="s">
        <v>17</v>
      </c>
      <c r="J181" s="4"/>
      <c r="K181" s="3" t="s">
        <v>280</v>
      </c>
      <c r="L181" s="1">
        <v>2015</v>
      </c>
      <c r="M181" s="1" t="s">
        <v>90</v>
      </c>
      <c r="N181" s="1" t="s">
        <v>23</v>
      </c>
    </row>
    <row r="182" spans="1:13" ht="57.75">
      <c r="A182" s="1" t="str">
        <f t="shared" si="10"/>
        <v>2023-04-06</v>
      </c>
      <c r="B182" s="1" t="str">
        <f>"1050"</f>
        <v>1050</v>
      </c>
      <c r="C182" s="2" t="s">
        <v>194</v>
      </c>
      <c r="D182" s="2" t="s">
        <v>306</v>
      </c>
      <c r="E182" s="1" t="str">
        <f>"01"</f>
        <v>01</v>
      </c>
      <c r="F182" s="1">
        <v>14</v>
      </c>
      <c r="G182" s="1" t="s">
        <v>14</v>
      </c>
      <c r="J182" s="4"/>
      <c r="K182" s="3" t="s">
        <v>305</v>
      </c>
      <c r="L182" s="1">
        <v>2019</v>
      </c>
      <c r="M182" s="1" t="s">
        <v>131</v>
      </c>
    </row>
    <row r="183" spans="1:14" ht="72">
      <c r="A183" s="1" t="str">
        <f t="shared" si="10"/>
        <v>2023-04-06</v>
      </c>
      <c r="B183" s="1" t="str">
        <f>"1100"</f>
        <v>1100</v>
      </c>
      <c r="C183" s="2" t="s">
        <v>281</v>
      </c>
      <c r="D183" s="2" t="s">
        <v>284</v>
      </c>
      <c r="E183" s="1" t="str">
        <f>"11"</f>
        <v>11</v>
      </c>
      <c r="F183" s="1">
        <v>5</v>
      </c>
      <c r="G183" s="1" t="s">
        <v>14</v>
      </c>
      <c r="H183" s="1" t="s">
        <v>282</v>
      </c>
      <c r="I183" s="1" t="s">
        <v>17</v>
      </c>
      <c r="J183" s="4"/>
      <c r="K183" s="3" t="s">
        <v>283</v>
      </c>
      <c r="L183" s="1">
        <v>2019</v>
      </c>
      <c r="M183" s="1" t="s">
        <v>18</v>
      </c>
      <c r="N183" s="1" t="s">
        <v>23</v>
      </c>
    </row>
    <row r="184" spans="1:13" ht="72">
      <c r="A184" s="1" t="str">
        <f t="shared" si="10"/>
        <v>2023-04-06</v>
      </c>
      <c r="B184" s="1" t="str">
        <f>"1200"</f>
        <v>1200</v>
      </c>
      <c r="C184" s="2" t="s">
        <v>285</v>
      </c>
      <c r="E184" s="1" t="str">
        <f>"2023"</f>
        <v>2023</v>
      </c>
      <c r="F184" s="1">
        <v>4</v>
      </c>
      <c r="G184" s="1" t="s">
        <v>56</v>
      </c>
      <c r="I184" s="1" t="s">
        <v>17</v>
      </c>
      <c r="J184" s="4"/>
      <c r="K184" s="3" t="s">
        <v>286</v>
      </c>
      <c r="L184" s="1">
        <v>2023</v>
      </c>
      <c r="M184" s="1" t="s">
        <v>18</v>
      </c>
    </row>
    <row r="185" spans="1:13" ht="43.5">
      <c r="A185" s="1" t="str">
        <f t="shared" si="10"/>
        <v>2023-04-06</v>
      </c>
      <c r="B185" s="1" t="str">
        <f>"1255"</f>
        <v>1255</v>
      </c>
      <c r="C185" s="2" t="s">
        <v>307</v>
      </c>
      <c r="D185" s="2" t="s">
        <v>309</v>
      </c>
      <c r="E185" s="1" t="str">
        <f>"2023"</f>
        <v>2023</v>
      </c>
      <c r="F185" s="1">
        <v>1</v>
      </c>
      <c r="G185" s="1" t="s">
        <v>20</v>
      </c>
      <c r="I185" s="1" t="s">
        <v>17</v>
      </c>
      <c r="J185" s="4"/>
      <c r="K185" s="3" t="s">
        <v>308</v>
      </c>
      <c r="L185" s="1">
        <v>2023</v>
      </c>
      <c r="M185" s="1" t="s">
        <v>18</v>
      </c>
    </row>
    <row r="186" spans="1:13" ht="87">
      <c r="A186" s="1" t="str">
        <f t="shared" si="10"/>
        <v>2023-04-06</v>
      </c>
      <c r="B186" s="1" t="str">
        <f>"1300"</f>
        <v>1300</v>
      </c>
      <c r="C186" s="2" t="s">
        <v>310</v>
      </c>
      <c r="E186" s="1" t="str">
        <f>" "</f>
        <v> </v>
      </c>
      <c r="F186" s="1">
        <v>0</v>
      </c>
      <c r="G186" s="1" t="s">
        <v>14</v>
      </c>
      <c r="H186" s="1" t="s">
        <v>129</v>
      </c>
      <c r="I186" s="1" t="s">
        <v>17</v>
      </c>
      <c r="J186" s="4"/>
      <c r="K186" s="3" t="s">
        <v>311</v>
      </c>
      <c r="L186" s="1">
        <v>2021</v>
      </c>
      <c r="M186" s="1" t="s">
        <v>18</v>
      </c>
    </row>
    <row r="187" spans="1:13" ht="72">
      <c r="A187" s="1" t="str">
        <f t="shared" si="10"/>
        <v>2023-04-06</v>
      </c>
      <c r="B187" s="1" t="str">
        <f>"1400"</f>
        <v>1400</v>
      </c>
      <c r="C187" s="2" t="s">
        <v>128</v>
      </c>
      <c r="E187" s="1" t="str">
        <f>"04"</f>
        <v>04</v>
      </c>
      <c r="F187" s="1">
        <v>138</v>
      </c>
      <c r="G187" s="1" t="s">
        <v>14</v>
      </c>
      <c r="H187" s="1" t="s">
        <v>260</v>
      </c>
      <c r="I187" s="1" t="s">
        <v>17</v>
      </c>
      <c r="J187" s="4"/>
      <c r="K187" s="3" t="s">
        <v>312</v>
      </c>
      <c r="L187" s="1">
        <v>2022</v>
      </c>
      <c r="M187" s="1" t="s">
        <v>131</v>
      </c>
    </row>
    <row r="188" spans="1:13" ht="72">
      <c r="A188" s="1" t="str">
        <f t="shared" si="10"/>
        <v>2023-04-06</v>
      </c>
      <c r="B188" s="1" t="str">
        <f>"1430"</f>
        <v>1430</v>
      </c>
      <c r="C188" s="2" t="s">
        <v>132</v>
      </c>
      <c r="D188" s="2" t="s">
        <v>314</v>
      </c>
      <c r="E188" s="1" t="str">
        <f>"02"</f>
        <v>02</v>
      </c>
      <c r="F188" s="1">
        <v>50</v>
      </c>
      <c r="G188" s="1" t="s">
        <v>20</v>
      </c>
      <c r="I188" s="1" t="s">
        <v>17</v>
      </c>
      <c r="J188" s="4"/>
      <c r="K188" s="3" t="s">
        <v>313</v>
      </c>
      <c r="L188" s="1">
        <v>0</v>
      </c>
      <c r="M188" s="1" t="s">
        <v>18</v>
      </c>
    </row>
    <row r="189" spans="1:13" ht="87">
      <c r="A189" s="1" t="str">
        <f t="shared" si="10"/>
        <v>2023-04-06</v>
      </c>
      <c r="B189" s="1" t="str">
        <f>"1500"</f>
        <v>1500</v>
      </c>
      <c r="C189" s="2" t="s">
        <v>47</v>
      </c>
      <c r="D189" s="2" t="s">
        <v>316</v>
      </c>
      <c r="E189" s="1" t="str">
        <f>"02"</f>
        <v>02</v>
      </c>
      <c r="F189" s="1">
        <v>11</v>
      </c>
      <c r="G189" s="1" t="s">
        <v>14</v>
      </c>
      <c r="I189" s="1" t="s">
        <v>17</v>
      </c>
      <c r="J189" s="4"/>
      <c r="K189" s="3" t="s">
        <v>315</v>
      </c>
      <c r="L189" s="1">
        <v>2014</v>
      </c>
      <c r="M189" s="1" t="s">
        <v>18</v>
      </c>
    </row>
    <row r="190" spans="1:13" ht="43.5">
      <c r="A190" s="1" t="str">
        <f t="shared" si="10"/>
        <v>2023-04-06</v>
      </c>
      <c r="B190" s="1" t="str">
        <f>"1525"</f>
        <v>1525</v>
      </c>
      <c r="C190" s="2" t="s">
        <v>206</v>
      </c>
      <c r="D190" s="2" t="s">
        <v>318</v>
      </c>
      <c r="E190" s="1" t="str">
        <f>"3"</f>
        <v>3</v>
      </c>
      <c r="F190" s="1">
        <v>3</v>
      </c>
      <c r="G190" s="1" t="s">
        <v>20</v>
      </c>
      <c r="I190" s="1" t="s">
        <v>17</v>
      </c>
      <c r="J190" s="4"/>
      <c r="K190" s="3" t="s">
        <v>317</v>
      </c>
      <c r="L190" s="1">
        <v>0</v>
      </c>
      <c r="M190" s="1" t="s">
        <v>102</v>
      </c>
    </row>
    <row r="191" spans="1:13" ht="72">
      <c r="A191" s="1" t="str">
        <f t="shared" si="10"/>
        <v>2023-04-06</v>
      </c>
      <c r="B191" s="1" t="str">
        <f>"1540"</f>
        <v>1540</v>
      </c>
      <c r="C191" s="2" t="s">
        <v>139</v>
      </c>
      <c r="D191" s="2" t="s">
        <v>320</v>
      </c>
      <c r="E191" s="1" t="str">
        <f>"01"</f>
        <v>01</v>
      </c>
      <c r="F191" s="1">
        <v>4</v>
      </c>
      <c r="G191" s="1" t="s">
        <v>20</v>
      </c>
      <c r="I191" s="1" t="s">
        <v>17</v>
      </c>
      <c r="J191" s="4"/>
      <c r="K191" s="3" t="s">
        <v>319</v>
      </c>
      <c r="L191" s="1">
        <v>2016</v>
      </c>
      <c r="M191" s="1" t="s">
        <v>18</v>
      </c>
    </row>
    <row r="192" spans="1:13" ht="43.5">
      <c r="A192" s="1" t="str">
        <f t="shared" si="10"/>
        <v>2023-04-06</v>
      </c>
      <c r="B192" s="1" t="str">
        <f>"1555"</f>
        <v>1555</v>
      </c>
      <c r="C192" s="2" t="s">
        <v>449</v>
      </c>
      <c r="D192" s="2" t="s">
        <v>464</v>
      </c>
      <c r="E192" s="1" t="str">
        <f>"01"</f>
        <v>01</v>
      </c>
      <c r="F192" s="1">
        <v>4</v>
      </c>
      <c r="J192" s="4"/>
      <c r="K192" s="3" t="s">
        <v>465</v>
      </c>
      <c r="L192" s="1">
        <v>2021</v>
      </c>
      <c r="M192" s="1" t="s">
        <v>28</v>
      </c>
    </row>
    <row r="193" spans="1:14" ht="43.5">
      <c r="A193" s="1" t="str">
        <f t="shared" si="10"/>
        <v>2023-04-06</v>
      </c>
      <c r="B193" s="1" t="str">
        <f>"1600"</f>
        <v>1600</v>
      </c>
      <c r="C193" s="2" t="s">
        <v>142</v>
      </c>
      <c r="D193" s="2" t="s">
        <v>322</v>
      </c>
      <c r="E193" s="1" t="str">
        <f>"01"</f>
        <v>01</v>
      </c>
      <c r="F193" s="1">
        <v>4</v>
      </c>
      <c r="G193" s="1" t="s">
        <v>14</v>
      </c>
      <c r="H193" s="1" t="s">
        <v>129</v>
      </c>
      <c r="I193" s="1" t="s">
        <v>17</v>
      </c>
      <c r="J193" s="4"/>
      <c r="K193" s="3" t="s">
        <v>321</v>
      </c>
      <c r="L193" s="1">
        <v>2017</v>
      </c>
      <c r="M193" s="1" t="s">
        <v>18</v>
      </c>
      <c r="N193" s="1" t="s">
        <v>23</v>
      </c>
    </row>
    <row r="194" spans="1:14" ht="57.75">
      <c r="A194" s="1" t="str">
        <f t="shared" si="10"/>
        <v>2023-04-06</v>
      </c>
      <c r="B194" s="1" t="str">
        <f>"1630"</f>
        <v>1630</v>
      </c>
      <c r="C194" s="2" t="s">
        <v>44</v>
      </c>
      <c r="D194" s="2" t="s">
        <v>324</v>
      </c>
      <c r="E194" s="1" t="str">
        <f>"01"</f>
        <v>01</v>
      </c>
      <c r="F194" s="1">
        <v>3</v>
      </c>
      <c r="G194" s="1" t="s">
        <v>14</v>
      </c>
      <c r="I194" s="1" t="s">
        <v>17</v>
      </c>
      <c r="J194" s="4"/>
      <c r="K194" s="3" t="s">
        <v>323</v>
      </c>
      <c r="L194" s="1">
        <v>1985</v>
      </c>
      <c r="M194" s="1" t="s">
        <v>46</v>
      </c>
      <c r="N194" s="1" t="s">
        <v>23</v>
      </c>
    </row>
    <row r="195" spans="1:13" ht="87">
      <c r="A195" s="1" t="str">
        <f t="shared" si="10"/>
        <v>2023-04-06</v>
      </c>
      <c r="B195" s="1" t="str">
        <f>"1700"</f>
        <v>1700</v>
      </c>
      <c r="C195" s="2" t="s">
        <v>325</v>
      </c>
      <c r="D195" s="2" t="s">
        <v>327</v>
      </c>
      <c r="E195" s="1" t="str">
        <f>"2018"</f>
        <v>2018</v>
      </c>
      <c r="F195" s="1">
        <v>16</v>
      </c>
      <c r="G195" s="1" t="s">
        <v>14</v>
      </c>
      <c r="H195" s="1" t="s">
        <v>83</v>
      </c>
      <c r="I195" s="1" t="s">
        <v>17</v>
      </c>
      <c r="J195" s="4"/>
      <c r="K195" s="3" t="s">
        <v>326</v>
      </c>
      <c r="L195" s="1">
        <v>2018</v>
      </c>
      <c r="M195" s="1" t="s">
        <v>18</v>
      </c>
    </row>
    <row r="196" spans="1:13" ht="87">
      <c r="A196" s="1" t="str">
        <f t="shared" si="10"/>
        <v>2023-04-06</v>
      </c>
      <c r="B196" s="1" t="str">
        <f>"1730"</f>
        <v>1730</v>
      </c>
      <c r="C196" s="2" t="s">
        <v>328</v>
      </c>
      <c r="E196" s="1" t="str">
        <f>"2021"</f>
        <v>2021</v>
      </c>
      <c r="F196" s="1">
        <v>99</v>
      </c>
      <c r="G196" s="1" t="s">
        <v>56</v>
      </c>
      <c r="J196" s="4"/>
      <c r="K196" s="3" t="s">
        <v>329</v>
      </c>
      <c r="L196" s="1">
        <v>2021</v>
      </c>
      <c r="M196" s="1" t="s">
        <v>330</v>
      </c>
    </row>
    <row r="197" spans="1:13" ht="72">
      <c r="A197" s="1" t="str">
        <f t="shared" si="10"/>
        <v>2023-04-06</v>
      </c>
      <c r="B197" s="1" t="str">
        <f>"1800"</f>
        <v>1800</v>
      </c>
      <c r="C197" s="2" t="s">
        <v>79</v>
      </c>
      <c r="D197" s="2" t="s">
        <v>331</v>
      </c>
      <c r="E197" s="1" t="str">
        <f>"2022"</f>
        <v>2022</v>
      </c>
      <c r="F197" s="1">
        <v>17</v>
      </c>
      <c r="G197" s="1" t="s">
        <v>20</v>
      </c>
      <c r="I197" s="1" t="s">
        <v>17</v>
      </c>
      <c r="J197" s="4"/>
      <c r="K197" s="3" t="s">
        <v>154</v>
      </c>
      <c r="L197" s="1">
        <v>2022</v>
      </c>
      <c r="M197" s="1" t="s">
        <v>18</v>
      </c>
    </row>
    <row r="198" spans="1:13" ht="57.75">
      <c r="A198" s="1" t="str">
        <f t="shared" si="10"/>
        <v>2023-04-06</v>
      </c>
      <c r="B198" s="1" t="str">
        <f>"1830"</f>
        <v>1830</v>
      </c>
      <c r="C198" s="2" t="s">
        <v>85</v>
      </c>
      <c r="E198" s="1" t="str">
        <f>"2023"</f>
        <v>2023</v>
      </c>
      <c r="F198" s="1">
        <v>63</v>
      </c>
      <c r="G198" s="1" t="s">
        <v>56</v>
      </c>
      <c r="J198" s="4"/>
      <c r="K198" s="3" t="s">
        <v>86</v>
      </c>
      <c r="L198" s="1">
        <v>2023</v>
      </c>
      <c r="M198" s="1" t="s">
        <v>18</v>
      </c>
    </row>
    <row r="199" spans="1:14" ht="57.75">
      <c r="A199" s="7" t="str">
        <f t="shared" si="10"/>
        <v>2023-04-06</v>
      </c>
      <c r="B199" s="7" t="str">
        <f>"1840"</f>
        <v>1840</v>
      </c>
      <c r="C199" s="8" t="s">
        <v>159</v>
      </c>
      <c r="D199" s="8" t="s">
        <v>333</v>
      </c>
      <c r="E199" s="7" t="str">
        <f>"01"</f>
        <v>01</v>
      </c>
      <c r="F199" s="7">
        <v>7</v>
      </c>
      <c r="G199" s="7" t="s">
        <v>20</v>
      </c>
      <c r="H199" s="7"/>
      <c r="I199" s="7" t="s">
        <v>17</v>
      </c>
      <c r="J199" s="5" t="s">
        <v>472</v>
      </c>
      <c r="K199" s="6" t="s">
        <v>332</v>
      </c>
      <c r="L199" s="7">
        <v>2015</v>
      </c>
      <c r="M199" s="7" t="s">
        <v>90</v>
      </c>
      <c r="N199" s="7" t="s">
        <v>23</v>
      </c>
    </row>
    <row r="200" spans="1:14" ht="72">
      <c r="A200" s="7" t="str">
        <f t="shared" si="10"/>
        <v>2023-04-06</v>
      </c>
      <c r="B200" s="7" t="str">
        <f>"1930"</f>
        <v>1930</v>
      </c>
      <c r="C200" s="8" t="s">
        <v>334</v>
      </c>
      <c r="D200" s="8" t="s">
        <v>336</v>
      </c>
      <c r="E200" s="7" t="str">
        <f>"03"</f>
        <v>03</v>
      </c>
      <c r="F200" s="7">
        <v>1</v>
      </c>
      <c r="G200" s="7" t="s">
        <v>14</v>
      </c>
      <c r="H200" s="7"/>
      <c r="I200" s="7" t="s">
        <v>17</v>
      </c>
      <c r="J200" s="5" t="s">
        <v>480</v>
      </c>
      <c r="K200" s="6" t="s">
        <v>335</v>
      </c>
      <c r="L200" s="7">
        <v>2019</v>
      </c>
      <c r="M200" s="7" t="s">
        <v>18</v>
      </c>
      <c r="N200" s="7"/>
    </row>
    <row r="201" spans="1:14" ht="72">
      <c r="A201" s="7" t="str">
        <f t="shared" si="10"/>
        <v>2023-04-06</v>
      </c>
      <c r="B201" s="7" t="str">
        <f>"2030"</f>
        <v>2030</v>
      </c>
      <c r="C201" s="8" t="s">
        <v>337</v>
      </c>
      <c r="D201" s="8"/>
      <c r="E201" s="7" t="str">
        <f>"01"</f>
        <v>01</v>
      </c>
      <c r="F201" s="7">
        <v>1</v>
      </c>
      <c r="G201" s="7" t="s">
        <v>99</v>
      </c>
      <c r="H201" s="7" t="s">
        <v>260</v>
      </c>
      <c r="I201" s="7" t="s">
        <v>17</v>
      </c>
      <c r="J201" s="5" t="s">
        <v>481</v>
      </c>
      <c r="K201" s="6" t="s">
        <v>338</v>
      </c>
      <c r="L201" s="7">
        <v>2022</v>
      </c>
      <c r="M201" s="7" t="s">
        <v>28</v>
      </c>
      <c r="N201" s="7" t="s">
        <v>23</v>
      </c>
    </row>
    <row r="202" spans="1:14" ht="57.75">
      <c r="A202" s="7" t="str">
        <f t="shared" si="10"/>
        <v>2023-04-06</v>
      </c>
      <c r="B202" s="7" t="str">
        <f>"2130"</f>
        <v>2130</v>
      </c>
      <c r="C202" s="8" t="s">
        <v>339</v>
      </c>
      <c r="D202" s="8" t="s">
        <v>102</v>
      </c>
      <c r="E202" s="7" t="str">
        <f>" "</f>
        <v> </v>
      </c>
      <c r="F202" s="7">
        <v>0</v>
      </c>
      <c r="G202" s="7" t="s">
        <v>95</v>
      </c>
      <c r="H202" s="7" t="s">
        <v>340</v>
      </c>
      <c r="I202" s="7" t="s">
        <v>17</v>
      </c>
      <c r="J202" s="5" t="s">
        <v>475</v>
      </c>
      <c r="K202" s="6" t="s">
        <v>341</v>
      </c>
      <c r="L202" s="7">
        <v>1999</v>
      </c>
      <c r="M202" s="7" t="s">
        <v>90</v>
      </c>
      <c r="N202" s="7" t="s">
        <v>23</v>
      </c>
    </row>
    <row r="203" spans="1:13" ht="43.5">
      <c r="A203" s="1" t="str">
        <f t="shared" si="10"/>
        <v>2023-04-06</v>
      </c>
      <c r="B203" s="1" t="str">
        <f>"2420"</f>
        <v>2420</v>
      </c>
      <c r="C203" s="2" t="s">
        <v>79</v>
      </c>
      <c r="D203" s="2" t="s">
        <v>343</v>
      </c>
      <c r="E203" s="1" t="str">
        <f aca="true" t="shared" si="11" ref="E203:E211">"02"</f>
        <v>02</v>
      </c>
      <c r="F203" s="1">
        <v>7</v>
      </c>
      <c r="G203" s="1" t="s">
        <v>20</v>
      </c>
      <c r="I203" s="1" t="s">
        <v>17</v>
      </c>
      <c r="J203" s="4"/>
      <c r="K203" s="3" t="s">
        <v>342</v>
      </c>
      <c r="L203" s="1">
        <v>2020</v>
      </c>
      <c r="M203" s="1" t="s">
        <v>18</v>
      </c>
    </row>
    <row r="204" spans="1:13" ht="87">
      <c r="A204" s="1" t="str">
        <f t="shared" si="10"/>
        <v>2023-04-06</v>
      </c>
      <c r="B204" s="1" t="str">
        <f>"2500"</f>
        <v>2500</v>
      </c>
      <c r="C204" s="2" t="s">
        <v>13</v>
      </c>
      <c r="E204" s="1" t="str">
        <f t="shared" si="11"/>
        <v>02</v>
      </c>
      <c r="F204" s="1">
        <v>14</v>
      </c>
      <c r="G204" s="1" t="s">
        <v>14</v>
      </c>
      <c r="H204" s="1" t="s">
        <v>15</v>
      </c>
      <c r="I204" s="1" t="s">
        <v>17</v>
      </c>
      <c r="J204" s="4"/>
      <c r="K204" s="3" t="s">
        <v>16</v>
      </c>
      <c r="L204" s="1">
        <v>2011</v>
      </c>
      <c r="M204" s="1" t="s">
        <v>18</v>
      </c>
    </row>
    <row r="205" spans="1:13" ht="87">
      <c r="A205" s="1" t="str">
        <f t="shared" si="10"/>
        <v>2023-04-06</v>
      </c>
      <c r="B205" s="1" t="str">
        <f>"2600"</f>
        <v>2600</v>
      </c>
      <c r="C205" s="2" t="s">
        <v>13</v>
      </c>
      <c r="E205" s="1" t="str">
        <f t="shared" si="11"/>
        <v>02</v>
      </c>
      <c r="F205" s="1">
        <v>14</v>
      </c>
      <c r="G205" s="1" t="s">
        <v>14</v>
      </c>
      <c r="H205" s="1" t="s">
        <v>15</v>
      </c>
      <c r="I205" s="1" t="s">
        <v>17</v>
      </c>
      <c r="J205" s="4"/>
      <c r="K205" s="3" t="s">
        <v>16</v>
      </c>
      <c r="L205" s="1">
        <v>2011</v>
      </c>
      <c r="M205" s="1" t="s">
        <v>18</v>
      </c>
    </row>
    <row r="206" spans="1:13" ht="87">
      <c r="A206" s="1" t="str">
        <f t="shared" si="10"/>
        <v>2023-04-06</v>
      </c>
      <c r="B206" s="1" t="str">
        <f>"2700"</f>
        <v>2700</v>
      </c>
      <c r="C206" s="2" t="s">
        <v>13</v>
      </c>
      <c r="E206" s="1" t="str">
        <f t="shared" si="11"/>
        <v>02</v>
      </c>
      <c r="F206" s="1">
        <v>14</v>
      </c>
      <c r="G206" s="1" t="s">
        <v>14</v>
      </c>
      <c r="H206" s="1" t="s">
        <v>15</v>
      </c>
      <c r="I206" s="1" t="s">
        <v>17</v>
      </c>
      <c r="J206" s="4"/>
      <c r="K206" s="3" t="s">
        <v>16</v>
      </c>
      <c r="L206" s="1">
        <v>2011</v>
      </c>
      <c r="M206" s="1" t="s">
        <v>18</v>
      </c>
    </row>
    <row r="207" spans="1:13" ht="87">
      <c r="A207" s="1" t="str">
        <f t="shared" si="10"/>
        <v>2023-04-06</v>
      </c>
      <c r="B207" s="1" t="str">
        <f>"2800"</f>
        <v>2800</v>
      </c>
      <c r="C207" s="2" t="s">
        <v>13</v>
      </c>
      <c r="E207" s="1" t="str">
        <f t="shared" si="11"/>
        <v>02</v>
      </c>
      <c r="F207" s="1">
        <v>14</v>
      </c>
      <c r="G207" s="1" t="s">
        <v>14</v>
      </c>
      <c r="H207" s="1" t="s">
        <v>15</v>
      </c>
      <c r="I207" s="1" t="s">
        <v>17</v>
      </c>
      <c r="J207" s="4"/>
      <c r="K207" s="3" t="s">
        <v>16</v>
      </c>
      <c r="L207" s="1">
        <v>2011</v>
      </c>
      <c r="M207" s="1" t="s">
        <v>18</v>
      </c>
    </row>
    <row r="208" spans="1:13" ht="87">
      <c r="A208" s="1" t="str">
        <f aca="true" t="shared" si="12" ref="A208:A244">"2023-04-07"</f>
        <v>2023-04-07</v>
      </c>
      <c r="B208" s="1" t="str">
        <f>"0500"</f>
        <v>0500</v>
      </c>
      <c r="C208" s="2" t="s">
        <v>13</v>
      </c>
      <c r="E208" s="1" t="str">
        <f t="shared" si="11"/>
        <v>02</v>
      </c>
      <c r="F208" s="1">
        <v>14</v>
      </c>
      <c r="G208" s="1" t="s">
        <v>14</v>
      </c>
      <c r="H208" s="1" t="s">
        <v>15</v>
      </c>
      <c r="I208" s="1" t="s">
        <v>17</v>
      </c>
      <c r="J208" s="4"/>
      <c r="K208" s="3" t="s">
        <v>16</v>
      </c>
      <c r="L208" s="1">
        <v>2011</v>
      </c>
      <c r="M208" s="1" t="s">
        <v>18</v>
      </c>
    </row>
    <row r="209" spans="1:13" ht="28.5">
      <c r="A209" s="1" t="str">
        <f t="shared" si="12"/>
        <v>2023-04-07</v>
      </c>
      <c r="B209" s="1" t="str">
        <f>"0600"</f>
        <v>0600</v>
      </c>
      <c r="C209" s="2" t="s">
        <v>19</v>
      </c>
      <c r="D209" s="2" t="s">
        <v>344</v>
      </c>
      <c r="E209" s="1" t="str">
        <f t="shared" si="11"/>
        <v>02</v>
      </c>
      <c r="F209" s="1">
        <v>13</v>
      </c>
      <c r="G209" s="1" t="s">
        <v>20</v>
      </c>
      <c r="I209" s="1" t="s">
        <v>17</v>
      </c>
      <c r="J209" s="4"/>
      <c r="K209" s="3" t="s">
        <v>21</v>
      </c>
      <c r="L209" s="1">
        <v>2019</v>
      </c>
      <c r="M209" s="1" t="s">
        <v>18</v>
      </c>
    </row>
    <row r="210" spans="1:13" ht="28.5">
      <c r="A210" s="1" t="str">
        <f t="shared" si="12"/>
        <v>2023-04-07</v>
      </c>
      <c r="B210" s="1" t="str">
        <f>"0625"</f>
        <v>0625</v>
      </c>
      <c r="C210" s="2" t="s">
        <v>19</v>
      </c>
      <c r="D210" s="2" t="s">
        <v>345</v>
      </c>
      <c r="E210" s="1" t="str">
        <f t="shared" si="11"/>
        <v>02</v>
      </c>
      <c r="F210" s="1">
        <v>1</v>
      </c>
      <c r="G210" s="1" t="s">
        <v>20</v>
      </c>
      <c r="I210" s="1" t="s">
        <v>17</v>
      </c>
      <c r="J210" s="4"/>
      <c r="K210" s="3" t="s">
        <v>21</v>
      </c>
      <c r="L210" s="1">
        <v>2019</v>
      </c>
      <c r="M210" s="1" t="s">
        <v>18</v>
      </c>
    </row>
    <row r="211" spans="1:13" ht="87">
      <c r="A211" s="1" t="str">
        <f t="shared" si="12"/>
        <v>2023-04-07</v>
      </c>
      <c r="B211" s="1" t="str">
        <f>"0650"</f>
        <v>0650</v>
      </c>
      <c r="C211" s="2" t="s">
        <v>25</v>
      </c>
      <c r="D211" s="2" t="s">
        <v>347</v>
      </c>
      <c r="E211" s="1" t="str">
        <f t="shared" si="11"/>
        <v>02</v>
      </c>
      <c r="F211" s="1">
        <v>7</v>
      </c>
      <c r="G211" s="1" t="s">
        <v>20</v>
      </c>
      <c r="I211" s="1" t="s">
        <v>17</v>
      </c>
      <c r="J211" s="4"/>
      <c r="K211" s="3" t="s">
        <v>346</v>
      </c>
      <c r="L211" s="1">
        <v>2018</v>
      </c>
      <c r="M211" s="1" t="s">
        <v>28</v>
      </c>
    </row>
    <row r="212" spans="1:13" ht="72">
      <c r="A212" s="1" t="str">
        <f t="shared" si="12"/>
        <v>2023-04-07</v>
      </c>
      <c r="B212" s="1" t="str">
        <f>"0715"</f>
        <v>0715</v>
      </c>
      <c r="C212" s="2" t="s">
        <v>139</v>
      </c>
      <c r="D212" s="2" t="s">
        <v>320</v>
      </c>
      <c r="E212" s="1" t="str">
        <f>"01"</f>
        <v>01</v>
      </c>
      <c r="F212" s="1">
        <v>4</v>
      </c>
      <c r="G212" s="1" t="s">
        <v>20</v>
      </c>
      <c r="I212" s="1" t="s">
        <v>17</v>
      </c>
      <c r="J212" s="4"/>
      <c r="K212" s="3" t="s">
        <v>319</v>
      </c>
      <c r="L212" s="1">
        <v>2016</v>
      </c>
      <c r="M212" s="1" t="s">
        <v>18</v>
      </c>
    </row>
    <row r="213" spans="1:13" ht="43.5">
      <c r="A213" s="1" t="str">
        <f t="shared" si="12"/>
        <v>2023-04-07</v>
      </c>
      <c r="B213" s="1" t="str">
        <f>"0730"</f>
        <v>0730</v>
      </c>
      <c r="C213" s="2" t="s">
        <v>32</v>
      </c>
      <c r="E213" s="1" t="str">
        <f>"02"</f>
        <v>02</v>
      </c>
      <c r="F213" s="1">
        <v>8</v>
      </c>
      <c r="G213" s="1" t="s">
        <v>20</v>
      </c>
      <c r="I213" s="1" t="s">
        <v>17</v>
      </c>
      <c r="J213" s="4"/>
      <c r="K213" s="3" t="s">
        <v>33</v>
      </c>
      <c r="L213" s="1">
        <v>2011</v>
      </c>
      <c r="M213" s="1" t="s">
        <v>18</v>
      </c>
    </row>
    <row r="214" spans="1:13" ht="87">
      <c r="A214" s="1" t="str">
        <f t="shared" si="12"/>
        <v>2023-04-07</v>
      </c>
      <c r="B214" s="1" t="str">
        <f>"0755"</f>
        <v>0755</v>
      </c>
      <c r="C214" s="2" t="s">
        <v>34</v>
      </c>
      <c r="D214" s="2" t="s">
        <v>349</v>
      </c>
      <c r="E214" s="1" t="str">
        <f>"02"</f>
        <v>02</v>
      </c>
      <c r="F214" s="1">
        <v>6</v>
      </c>
      <c r="G214" s="1" t="s">
        <v>20</v>
      </c>
      <c r="H214" s="1" t="s">
        <v>88</v>
      </c>
      <c r="I214" s="1" t="s">
        <v>17</v>
      </c>
      <c r="J214" s="4"/>
      <c r="K214" s="3" t="s">
        <v>348</v>
      </c>
      <c r="L214" s="1">
        <v>2020</v>
      </c>
      <c r="M214" s="1" t="s">
        <v>28</v>
      </c>
    </row>
    <row r="215" spans="1:13" ht="43.5">
      <c r="A215" s="1" t="str">
        <f t="shared" si="12"/>
        <v>2023-04-07</v>
      </c>
      <c r="B215" s="1" t="str">
        <f>"0805"</f>
        <v>0805</v>
      </c>
      <c r="C215" s="2" t="s">
        <v>114</v>
      </c>
      <c r="D215" s="2" t="s">
        <v>351</v>
      </c>
      <c r="E215" s="1" t="str">
        <f>"01"</f>
        <v>01</v>
      </c>
      <c r="F215" s="1">
        <v>30</v>
      </c>
      <c r="G215" s="1" t="s">
        <v>20</v>
      </c>
      <c r="I215" s="1" t="s">
        <v>17</v>
      </c>
      <c r="J215" s="4"/>
      <c r="K215" s="3" t="s">
        <v>350</v>
      </c>
      <c r="L215" s="1">
        <v>2020</v>
      </c>
      <c r="M215" s="1" t="s">
        <v>28</v>
      </c>
    </row>
    <row r="216" spans="1:13" ht="57.75">
      <c r="A216" s="1" t="str">
        <f t="shared" si="12"/>
        <v>2023-04-07</v>
      </c>
      <c r="B216" s="1" t="str">
        <f>"0815"</f>
        <v>0815</v>
      </c>
      <c r="C216" s="2" t="s">
        <v>40</v>
      </c>
      <c r="D216" s="2" t="s">
        <v>353</v>
      </c>
      <c r="E216" s="1" t="str">
        <f>"01"</f>
        <v>01</v>
      </c>
      <c r="F216" s="1">
        <v>12</v>
      </c>
      <c r="G216" s="1" t="s">
        <v>20</v>
      </c>
      <c r="I216" s="1" t="s">
        <v>17</v>
      </c>
      <c r="J216" s="4"/>
      <c r="K216" s="3" t="s">
        <v>352</v>
      </c>
      <c r="L216" s="1">
        <v>2020</v>
      </c>
      <c r="M216" s="1" t="s">
        <v>43</v>
      </c>
    </row>
    <row r="217" spans="1:14" ht="72">
      <c r="A217" s="1" t="str">
        <f t="shared" si="12"/>
        <v>2023-04-07</v>
      </c>
      <c r="B217" s="1" t="str">
        <f>"0820"</f>
        <v>0820</v>
      </c>
      <c r="C217" s="2" t="s">
        <v>44</v>
      </c>
      <c r="D217" s="2" t="s">
        <v>355</v>
      </c>
      <c r="E217" s="1" t="str">
        <f>"02"</f>
        <v>02</v>
      </c>
      <c r="F217" s="1">
        <v>23</v>
      </c>
      <c r="G217" s="1" t="s">
        <v>14</v>
      </c>
      <c r="I217" s="1" t="s">
        <v>17</v>
      </c>
      <c r="J217" s="4"/>
      <c r="K217" s="3" t="s">
        <v>354</v>
      </c>
      <c r="L217" s="1">
        <v>1987</v>
      </c>
      <c r="M217" s="1" t="s">
        <v>46</v>
      </c>
      <c r="N217" s="1" t="s">
        <v>23</v>
      </c>
    </row>
    <row r="218" spans="1:13" ht="72">
      <c r="A218" s="1" t="str">
        <f t="shared" si="12"/>
        <v>2023-04-07</v>
      </c>
      <c r="B218" s="1" t="str">
        <f>"0845"</f>
        <v>0845</v>
      </c>
      <c r="C218" s="2" t="s">
        <v>47</v>
      </c>
      <c r="D218" s="2" t="s">
        <v>205</v>
      </c>
      <c r="E218" s="1" t="str">
        <f>"02"</f>
        <v>02</v>
      </c>
      <c r="F218" s="1">
        <v>9</v>
      </c>
      <c r="G218" s="1" t="s">
        <v>14</v>
      </c>
      <c r="I218" s="1" t="s">
        <v>17</v>
      </c>
      <c r="J218" s="4"/>
      <c r="K218" s="3" t="s">
        <v>204</v>
      </c>
      <c r="L218" s="1">
        <v>2014</v>
      </c>
      <c r="M218" s="1" t="s">
        <v>18</v>
      </c>
    </row>
    <row r="219" spans="1:13" ht="43.5">
      <c r="A219" s="1" t="str">
        <f t="shared" si="12"/>
        <v>2023-04-07</v>
      </c>
      <c r="B219" s="1" t="str">
        <f>"0910"</f>
        <v>0910</v>
      </c>
      <c r="C219" s="2" t="s">
        <v>50</v>
      </c>
      <c r="D219" s="2" t="s">
        <v>357</v>
      </c>
      <c r="E219" s="1" t="str">
        <f>"04"</f>
        <v>04</v>
      </c>
      <c r="F219" s="1">
        <v>11</v>
      </c>
      <c r="G219" s="1" t="s">
        <v>20</v>
      </c>
      <c r="I219" s="1" t="s">
        <v>17</v>
      </c>
      <c r="J219" s="4"/>
      <c r="K219" s="3" t="s">
        <v>356</v>
      </c>
      <c r="L219" s="1">
        <v>2020</v>
      </c>
      <c r="M219" s="1" t="s">
        <v>28</v>
      </c>
    </row>
    <row r="220" spans="1:13" ht="72">
      <c r="A220" s="1" t="str">
        <f t="shared" si="12"/>
        <v>2023-04-07</v>
      </c>
      <c r="B220" s="1" t="str">
        <f>"0935"</f>
        <v>0935</v>
      </c>
      <c r="C220" s="2" t="s">
        <v>50</v>
      </c>
      <c r="D220" s="2" t="s">
        <v>466</v>
      </c>
      <c r="E220" s="1" t="str">
        <f>"04"</f>
        <v>04</v>
      </c>
      <c r="F220" s="1">
        <v>12</v>
      </c>
      <c r="G220" s="1" t="s">
        <v>20</v>
      </c>
      <c r="I220" s="1" t="s">
        <v>17</v>
      </c>
      <c r="J220" s="4"/>
      <c r="K220" s="3" t="s">
        <v>358</v>
      </c>
      <c r="L220" s="1">
        <v>2020</v>
      </c>
      <c r="M220" s="1" t="s">
        <v>28</v>
      </c>
    </row>
    <row r="221" spans="1:14" ht="57.75">
      <c r="A221" s="1" t="str">
        <f t="shared" si="12"/>
        <v>2023-04-07</v>
      </c>
      <c r="B221" s="1" t="str">
        <f>"1000"</f>
        <v>1000</v>
      </c>
      <c r="C221" s="2" t="s">
        <v>159</v>
      </c>
      <c r="D221" s="2" t="s">
        <v>333</v>
      </c>
      <c r="E221" s="1" t="str">
        <f>"01"</f>
        <v>01</v>
      </c>
      <c r="F221" s="1">
        <v>7</v>
      </c>
      <c r="G221" s="1" t="s">
        <v>20</v>
      </c>
      <c r="I221" s="1" t="s">
        <v>17</v>
      </c>
      <c r="J221" s="4"/>
      <c r="K221" s="3" t="s">
        <v>332</v>
      </c>
      <c r="L221" s="1">
        <v>2015</v>
      </c>
      <c r="M221" s="1" t="s">
        <v>90</v>
      </c>
      <c r="N221" s="1" t="s">
        <v>23</v>
      </c>
    </row>
    <row r="222" spans="1:13" ht="57.75">
      <c r="A222" s="1" t="str">
        <f t="shared" si="12"/>
        <v>2023-04-07</v>
      </c>
      <c r="B222" s="1" t="str">
        <f>"1050"</f>
        <v>1050</v>
      </c>
      <c r="C222" s="2" t="s">
        <v>194</v>
      </c>
      <c r="D222" s="2" t="s">
        <v>360</v>
      </c>
      <c r="E222" s="1" t="str">
        <f>"01"</f>
        <v>01</v>
      </c>
      <c r="F222" s="1">
        <v>15</v>
      </c>
      <c r="G222" s="1" t="s">
        <v>14</v>
      </c>
      <c r="J222" s="4"/>
      <c r="K222" s="3" t="s">
        <v>359</v>
      </c>
      <c r="L222" s="1">
        <v>2019</v>
      </c>
      <c r="M222" s="1" t="s">
        <v>131</v>
      </c>
    </row>
    <row r="223" spans="1:13" ht="72">
      <c r="A223" s="1" t="str">
        <f t="shared" si="12"/>
        <v>2023-04-07</v>
      </c>
      <c r="B223" s="1" t="str">
        <f>"1100"</f>
        <v>1100</v>
      </c>
      <c r="C223" s="2" t="s">
        <v>361</v>
      </c>
      <c r="E223" s="1" t="str">
        <f>"2022"</f>
        <v>2022</v>
      </c>
      <c r="F223" s="1">
        <v>0</v>
      </c>
      <c r="G223" s="1" t="s">
        <v>14</v>
      </c>
      <c r="I223" s="1" t="s">
        <v>17</v>
      </c>
      <c r="J223" s="4"/>
      <c r="K223" s="3" t="s">
        <v>362</v>
      </c>
      <c r="L223" s="1">
        <v>2022</v>
      </c>
      <c r="M223" s="1" t="s">
        <v>18</v>
      </c>
    </row>
    <row r="224" spans="1:13" ht="87">
      <c r="A224" s="1" t="str">
        <f t="shared" si="12"/>
        <v>2023-04-07</v>
      </c>
      <c r="B224" s="1" t="str">
        <f>"1400"</f>
        <v>1400</v>
      </c>
      <c r="C224" s="2" t="s">
        <v>128</v>
      </c>
      <c r="E224" s="1" t="str">
        <f>"04"</f>
        <v>04</v>
      </c>
      <c r="F224" s="1">
        <v>139</v>
      </c>
      <c r="G224" s="1" t="s">
        <v>14</v>
      </c>
      <c r="H224" s="1" t="s">
        <v>363</v>
      </c>
      <c r="I224" s="1" t="s">
        <v>17</v>
      </c>
      <c r="J224" s="4"/>
      <c r="K224" s="3" t="s">
        <v>364</v>
      </c>
      <c r="L224" s="1">
        <v>2022</v>
      </c>
      <c r="M224" s="1" t="s">
        <v>131</v>
      </c>
    </row>
    <row r="225" spans="1:13" ht="72">
      <c r="A225" s="1" t="str">
        <f t="shared" si="12"/>
        <v>2023-04-07</v>
      </c>
      <c r="B225" s="1" t="str">
        <f>"1430"</f>
        <v>1430</v>
      </c>
      <c r="C225" s="2" t="s">
        <v>132</v>
      </c>
      <c r="D225" s="2" t="s">
        <v>366</v>
      </c>
      <c r="E225" s="1" t="str">
        <f>"02"</f>
        <v>02</v>
      </c>
      <c r="F225" s="1">
        <v>51</v>
      </c>
      <c r="G225" s="1" t="s">
        <v>20</v>
      </c>
      <c r="I225" s="1" t="s">
        <v>17</v>
      </c>
      <c r="J225" s="4"/>
      <c r="K225" s="3" t="s">
        <v>365</v>
      </c>
      <c r="L225" s="1">
        <v>0</v>
      </c>
      <c r="M225" s="1" t="s">
        <v>18</v>
      </c>
    </row>
    <row r="226" spans="1:13" ht="87">
      <c r="A226" s="1" t="str">
        <f t="shared" si="12"/>
        <v>2023-04-07</v>
      </c>
      <c r="B226" s="1" t="str">
        <f>"1500"</f>
        <v>1500</v>
      </c>
      <c r="C226" s="2" t="s">
        <v>47</v>
      </c>
      <c r="D226" s="2" t="s">
        <v>368</v>
      </c>
      <c r="E226" s="1" t="str">
        <f>"02"</f>
        <v>02</v>
      </c>
      <c r="F226" s="1">
        <v>12</v>
      </c>
      <c r="G226" s="1" t="s">
        <v>20</v>
      </c>
      <c r="I226" s="1" t="s">
        <v>17</v>
      </c>
      <c r="J226" s="4"/>
      <c r="K226" s="3" t="s">
        <v>367</v>
      </c>
      <c r="L226" s="1">
        <v>2014</v>
      </c>
      <c r="M226" s="1" t="s">
        <v>18</v>
      </c>
    </row>
    <row r="227" spans="1:13" ht="43.5">
      <c r="A227" s="1" t="str">
        <f t="shared" si="12"/>
        <v>2023-04-07</v>
      </c>
      <c r="B227" s="1" t="str">
        <f>"1525"</f>
        <v>1525</v>
      </c>
      <c r="C227" s="2" t="s">
        <v>206</v>
      </c>
      <c r="D227" s="2" t="s">
        <v>370</v>
      </c>
      <c r="E227" s="1" t="str">
        <f>"3"</f>
        <v>3</v>
      </c>
      <c r="F227" s="1">
        <v>4</v>
      </c>
      <c r="G227" s="1" t="s">
        <v>20</v>
      </c>
      <c r="I227" s="1" t="s">
        <v>17</v>
      </c>
      <c r="J227" s="4"/>
      <c r="K227" s="3" t="s">
        <v>369</v>
      </c>
      <c r="L227" s="1">
        <v>0</v>
      </c>
      <c r="M227" s="1" t="s">
        <v>102</v>
      </c>
    </row>
    <row r="228" spans="1:13" ht="72">
      <c r="A228" s="1" t="str">
        <f t="shared" si="12"/>
        <v>2023-04-07</v>
      </c>
      <c r="B228" s="1" t="str">
        <f>"1540"</f>
        <v>1540</v>
      </c>
      <c r="C228" s="2" t="s">
        <v>139</v>
      </c>
      <c r="D228" s="2" t="s">
        <v>372</v>
      </c>
      <c r="E228" s="1" t="str">
        <f>"01"</f>
        <v>01</v>
      </c>
      <c r="F228" s="1">
        <v>5</v>
      </c>
      <c r="G228" s="1" t="s">
        <v>20</v>
      </c>
      <c r="I228" s="1" t="s">
        <v>17</v>
      </c>
      <c r="J228" s="4"/>
      <c r="K228" s="3" t="s">
        <v>371</v>
      </c>
      <c r="L228" s="1">
        <v>2016</v>
      </c>
      <c r="M228" s="1" t="s">
        <v>18</v>
      </c>
    </row>
    <row r="229" spans="1:13" ht="43.5">
      <c r="A229" s="1" t="str">
        <f t="shared" si="12"/>
        <v>2023-04-07</v>
      </c>
      <c r="B229" s="1" t="str">
        <f>"1555"</f>
        <v>1555</v>
      </c>
      <c r="C229" s="2" t="s">
        <v>449</v>
      </c>
      <c r="D229" s="2" t="s">
        <v>467</v>
      </c>
      <c r="E229" s="1" t="str">
        <f>"01"</f>
        <v>01</v>
      </c>
      <c r="F229" s="1">
        <v>5</v>
      </c>
      <c r="J229" s="4"/>
      <c r="K229" s="3" t="s">
        <v>468</v>
      </c>
      <c r="L229" s="1">
        <v>2021</v>
      </c>
      <c r="M229" s="1" t="s">
        <v>28</v>
      </c>
    </row>
    <row r="230" spans="1:14" ht="43.5">
      <c r="A230" s="1" t="str">
        <f t="shared" si="12"/>
        <v>2023-04-07</v>
      </c>
      <c r="B230" s="1" t="str">
        <f>"1600"</f>
        <v>1600</v>
      </c>
      <c r="C230" s="2" t="s">
        <v>142</v>
      </c>
      <c r="D230" s="2" t="s">
        <v>374</v>
      </c>
      <c r="E230" s="1" t="str">
        <f>"01"</f>
        <v>01</v>
      </c>
      <c r="F230" s="1">
        <v>5</v>
      </c>
      <c r="G230" s="1" t="s">
        <v>14</v>
      </c>
      <c r="H230" s="1" t="s">
        <v>129</v>
      </c>
      <c r="I230" s="1" t="s">
        <v>17</v>
      </c>
      <c r="J230" s="4"/>
      <c r="K230" s="3" t="s">
        <v>373</v>
      </c>
      <c r="L230" s="1">
        <v>2017</v>
      </c>
      <c r="M230" s="1" t="s">
        <v>18</v>
      </c>
      <c r="N230" s="1" t="s">
        <v>23</v>
      </c>
    </row>
    <row r="231" spans="1:14" ht="72">
      <c r="A231" s="1" t="str">
        <f t="shared" si="12"/>
        <v>2023-04-07</v>
      </c>
      <c r="B231" s="1" t="str">
        <f>"1630"</f>
        <v>1630</v>
      </c>
      <c r="C231" s="2" t="s">
        <v>44</v>
      </c>
      <c r="D231" s="2" t="s">
        <v>376</v>
      </c>
      <c r="E231" s="1" t="str">
        <f>"01"</f>
        <v>01</v>
      </c>
      <c r="F231" s="1">
        <v>4</v>
      </c>
      <c r="G231" s="1" t="s">
        <v>20</v>
      </c>
      <c r="I231" s="1" t="s">
        <v>17</v>
      </c>
      <c r="J231" s="4"/>
      <c r="K231" s="3" t="s">
        <v>375</v>
      </c>
      <c r="L231" s="1">
        <v>1985</v>
      </c>
      <c r="M231" s="1" t="s">
        <v>46</v>
      </c>
      <c r="N231" s="1" t="s">
        <v>23</v>
      </c>
    </row>
    <row r="232" spans="1:13" ht="72">
      <c r="A232" s="1" t="str">
        <f t="shared" si="12"/>
        <v>2023-04-07</v>
      </c>
      <c r="B232" s="1" t="str">
        <f>"1700"</f>
        <v>1700</v>
      </c>
      <c r="C232" s="2" t="s">
        <v>147</v>
      </c>
      <c r="D232" s="2" t="s">
        <v>378</v>
      </c>
      <c r="E232" s="1" t="str">
        <f>"2018"</f>
        <v>2018</v>
      </c>
      <c r="F232" s="1">
        <v>13</v>
      </c>
      <c r="G232" s="1" t="s">
        <v>14</v>
      </c>
      <c r="I232" s="1" t="s">
        <v>17</v>
      </c>
      <c r="J232" s="4"/>
      <c r="K232" s="3" t="s">
        <v>377</v>
      </c>
      <c r="L232" s="1">
        <v>2018</v>
      </c>
      <c r="M232" s="1" t="s">
        <v>18</v>
      </c>
    </row>
    <row r="233" spans="1:13" ht="57.75">
      <c r="A233" s="1" t="str">
        <f t="shared" si="12"/>
        <v>2023-04-07</v>
      </c>
      <c r="B233" s="1" t="str">
        <f>"1715"</f>
        <v>1715</v>
      </c>
      <c r="C233" s="2" t="s">
        <v>147</v>
      </c>
      <c r="D233" s="2" t="s">
        <v>380</v>
      </c>
      <c r="E233" s="1" t="str">
        <f>"2018"</f>
        <v>2018</v>
      </c>
      <c r="F233" s="1">
        <v>17</v>
      </c>
      <c r="G233" s="1" t="s">
        <v>14</v>
      </c>
      <c r="I233" s="1" t="s">
        <v>17</v>
      </c>
      <c r="J233" s="4"/>
      <c r="K233" s="3" t="s">
        <v>379</v>
      </c>
      <c r="L233" s="1">
        <v>2018</v>
      </c>
      <c r="M233" s="1" t="s">
        <v>18</v>
      </c>
    </row>
    <row r="234" spans="1:14" ht="57.75">
      <c r="A234" s="7" t="str">
        <f t="shared" si="12"/>
        <v>2023-04-07</v>
      </c>
      <c r="B234" s="7" t="str">
        <f>"1730"</f>
        <v>1730</v>
      </c>
      <c r="C234" s="8" t="s">
        <v>381</v>
      </c>
      <c r="D234" s="8"/>
      <c r="E234" s="7" t="str">
        <f>"2023"</f>
        <v>2023</v>
      </c>
      <c r="F234" s="7">
        <v>12</v>
      </c>
      <c r="G234" s="7" t="s">
        <v>56</v>
      </c>
      <c r="H234" s="7"/>
      <c r="I234" s="7" t="s">
        <v>17</v>
      </c>
      <c r="J234" s="5" t="s">
        <v>482</v>
      </c>
      <c r="K234" s="6" t="s">
        <v>382</v>
      </c>
      <c r="L234" s="7">
        <v>2023</v>
      </c>
      <c r="M234" s="7" t="s">
        <v>18</v>
      </c>
      <c r="N234" s="7"/>
    </row>
    <row r="235" spans="1:13" ht="72">
      <c r="A235" s="1" t="str">
        <f t="shared" si="12"/>
        <v>2023-04-07</v>
      </c>
      <c r="B235" s="1" t="str">
        <f>"1800"</f>
        <v>1800</v>
      </c>
      <c r="C235" s="2" t="s">
        <v>79</v>
      </c>
      <c r="D235" s="2" t="s">
        <v>384</v>
      </c>
      <c r="E235" s="1" t="str">
        <f>"02"</f>
        <v>02</v>
      </c>
      <c r="F235" s="1">
        <v>6</v>
      </c>
      <c r="G235" s="1" t="s">
        <v>20</v>
      </c>
      <c r="I235" s="1" t="s">
        <v>17</v>
      </c>
      <c r="J235" s="4"/>
      <c r="K235" s="3" t="s">
        <v>383</v>
      </c>
      <c r="L235" s="1">
        <v>2020</v>
      </c>
      <c r="M235" s="1" t="s">
        <v>18</v>
      </c>
    </row>
    <row r="236" spans="1:14" ht="72">
      <c r="A236" s="7" t="str">
        <f t="shared" si="12"/>
        <v>2023-04-07</v>
      </c>
      <c r="B236" s="7" t="str">
        <f>"1840"</f>
        <v>1840</v>
      </c>
      <c r="C236" s="8" t="s">
        <v>159</v>
      </c>
      <c r="D236" s="8" t="s">
        <v>386</v>
      </c>
      <c r="E236" s="7" t="str">
        <f>"01"</f>
        <v>01</v>
      </c>
      <c r="F236" s="7">
        <v>8</v>
      </c>
      <c r="G236" s="7" t="s">
        <v>20</v>
      </c>
      <c r="H236" s="7"/>
      <c r="I236" s="7" t="s">
        <v>17</v>
      </c>
      <c r="J236" s="5" t="s">
        <v>472</v>
      </c>
      <c r="K236" s="6" t="s">
        <v>385</v>
      </c>
      <c r="L236" s="7">
        <v>2015</v>
      </c>
      <c r="M236" s="7" t="s">
        <v>90</v>
      </c>
      <c r="N236" s="7" t="s">
        <v>23</v>
      </c>
    </row>
    <row r="237" spans="1:14" ht="87">
      <c r="A237" s="7" t="str">
        <f t="shared" si="12"/>
        <v>2023-04-07</v>
      </c>
      <c r="B237" s="7" t="str">
        <f>"1930"</f>
        <v>1930</v>
      </c>
      <c r="C237" s="8" t="s">
        <v>387</v>
      </c>
      <c r="D237" s="8" t="s">
        <v>102</v>
      </c>
      <c r="E237" s="7" t="str">
        <f>" "</f>
        <v> </v>
      </c>
      <c r="F237" s="7">
        <v>0</v>
      </c>
      <c r="G237" s="7" t="s">
        <v>14</v>
      </c>
      <c r="H237" s="7"/>
      <c r="I237" s="7" t="s">
        <v>17</v>
      </c>
      <c r="J237" s="5" t="s">
        <v>483</v>
      </c>
      <c r="K237" s="6" t="s">
        <v>388</v>
      </c>
      <c r="L237" s="7">
        <v>1978</v>
      </c>
      <c r="M237" s="7" t="s">
        <v>43</v>
      </c>
      <c r="N237" s="7" t="s">
        <v>23</v>
      </c>
    </row>
    <row r="238" spans="1:14" ht="72">
      <c r="A238" s="7" t="str">
        <f t="shared" si="12"/>
        <v>2023-04-07</v>
      </c>
      <c r="B238" s="7" t="str">
        <f>"2110"</f>
        <v>2110</v>
      </c>
      <c r="C238" s="8" t="s">
        <v>389</v>
      </c>
      <c r="D238" s="8" t="s">
        <v>102</v>
      </c>
      <c r="E238" s="7" t="str">
        <f>" "</f>
        <v> </v>
      </c>
      <c r="F238" s="7">
        <v>0</v>
      </c>
      <c r="G238" s="7" t="s">
        <v>99</v>
      </c>
      <c r="H238" s="7" t="s">
        <v>232</v>
      </c>
      <c r="I238" s="7" t="s">
        <v>17</v>
      </c>
      <c r="J238" s="5" t="s">
        <v>477</v>
      </c>
      <c r="K238" s="6" t="s">
        <v>390</v>
      </c>
      <c r="L238" s="7">
        <v>2005</v>
      </c>
      <c r="M238" s="7" t="s">
        <v>43</v>
      </c>
      <c r="N238" s="7" t="s">
        <v>23</v>
      </c>
    </row>
    <row r="239" spans="1:14" ht="72">
      <c r="A239" s="7" t="str">
        <f t="shared" si="12"/>
        <v>2023-04-07</v>
      </c>
      <c r="B239" s="7" t="str">
        <f>"2255"</f>
        <v>2255</v>
      </c>
      <c r="C239" s="8" t="s">
        <v>391</v>
      </c>
      <c r="D239" s="8" t="s">
        <v>102</v>
      </c>
      <c r="E239" s="7" t="str">
        <f>" "</f>
        <v> </v>
      </c>
      <c r="F239" s="7">
        <v>0</v>
      </c>
      <c r="G239" s="7" t="s">
        <v>99</v>
      </c>
      <c r="H239" s="7" t="s">
        <v>232</v>
      </c>
      <c r="I239" s="7" t="s">
        <v>17</v>
      </c>
      <c r="J239" s="5" t="s">
        <v>477</v>
      </c>
      <c r="K239" s="6" t="s">
        <v>392</v>
      </c>
      <c r="L239" s="7">
        <v>2009</v>
      </c>
      <c r="M239" s="7" t="s">
        <v>43</v>
      </c>
      <c r="N239" s="7" t="s">
        <v>23</v>
      </c>
    </row>
    <row r="240" spans="1:13" ht="28.5">
      <c r="A240" s="1" t="str">
        <f t="shared" si="12"/>
        <v>2023-04-07</v>
      </c>
      <c r="B240" s="1" t="str">
        <f>"2435"</f>
        <v>2435</v>
      </c>
      <c r="C240" s="2" t="s">
        <v>393</v>
      </c>
      <c r="E240" s="1" t="str">
        <f>"2022"</f>
        <v>2022</v>
      </c>
      <c r="F240" s="1">
        <v>0</v>
      </c>
      <c r="G240" s="1" t="s">
        <v>20</v>
      </c>
      <c r="I240" s="1" t="s">
        <v>17</v>
      </c>
      <c r="J240" s="4"/>
      <c r="K240" s="3" t="s">
        <v>394</v>
      </c>
      <c r="L240" s="1">
        <v>2022</v>
      </c>
      <c r="M240" s="1" t="s">
        <v>18</v>
      </c>
    </row>
    <row r="241" spans="1:13" ht="87">
      <c r="A241" s="1" t="str">
        <f t="shared" si="12"/>
        <v>2023-04-07</v>
      </c>
      <c r="B241" s="1" t="str">
        <f>"2500"</f>
        <v>2500</v>
      </c>
      <c r="C241" s="2" t="s">
        <v>13</v>
      </c>
      <c r="E241" s="1" t="str">
        <f aca="true" t="shared" si="13" ref="E241:E248">"02"</f>
        <v>02</v>
      </c>
      <c r="F241" s="1">
        <v>15</v>
      </c>
      <c r="G241" s="1" t="s">
        <v>14</v>
      </c>
      <c r="H241" s="1" t="s">
        <v>15</v>
      </c>
      <c r="I241" s="1" t="s">
        <v>17</v>
      </c>
      <c r="J241" s="4"/>
      <c r="K241" s="3" t="s">
        <v>16</v>
      </c>
      <c r="L241" s="1">
        <v>2011</v>
      </c>
      <c r="M241" s="1" t="s">
        <v>18</v>
      </c>
    </row>
    <row r="242" spans="1:13" ht="87">
      <c r="A242" s="1" t="str">
        <f t="shared" si="12"/>
        <v>2023-04-07</v>
      </c>
      <c r="B242" s="1" t="str">
        <f>"2600"</f>
        <v>2600</v>
      </c>
      <c r="C242" s="2" t="s">
        <v>13</v>
      </c>
      <c r="E242" s="1" t="str">
        <f t="shared" si="13"/>
        <v>02</v>
      </c>
      <c r="F242" s="1">
        <v>15</v>
      </c>
      <c r="G242" s="1" t="s">
        <v>14</v>
      </c>
      <c r="H242" s="1" t="s">
        <v>15</v>
      </c>
      <c r="I242" s="1" t="s">
        <v>17</v>
      </c>
      <c r="J242" s="4"/>
      <c r="K242" s="3" t="s">
        <v>16</v>
      </c>
      <c r="L242" s="1">
        <v>2011</v>
      </c>
      <c r="M242" s="1" t="s">
        <v>18</v>
      </c>
    </row>
    <row r="243" spans="1:13" ht="87">
      <c r="A243" s="1" t="str">
        <f t="shared" si="12"/>
        <v>2023-04-07</v>
      </c>
      <c r="B243" s="1" t="str">
        <f>"2700"</f>
        <v>2700</v>
      </c>
      <c r="C243" s="2" t="s">
        <v>13</v>
      </c>
      <c r="E243" s="1" t="str">
        <f t="shared" si="13"/>
        <v>02</v>
      </c>
      <c r="F243" s="1">
        <v>15</v>
      </c>
      <c r="G243" s="1" t="s">
        <v>14</v>
      </c>
      <c r="H243" s="1" t="s">
        <v>15</v>
      </c>
      <c r="I243" s="1" t="s">
        <v>17</v>
      </c>
      <c r="J243" s="4"/>
      <c r="K243" s="3" t="s">
        <v>16</v>
      </c>
      <c r="L243" s="1">
        <v>2011</v>
      </c>
      <c r="M243" s="1" t="s">
        <v>18</v>
      </c>
    </row>
    <row r="244" spans="1:13" ht="87">
      <c r="A244" s="1" t="str">
        <f t="shared" si="12"/>
        <v>2023-04-07</v>
      </c>
      <c r="B244" s="1" t="str">
        <f>"2800"</f>
        <v>2800</v>
      </c>
      <c r="C244" s="2" t="s">
        <v>13</v>
      </c>
      <c r="E244" s="1" t="str">
        <f t="shared" si="13"/>
        <v>02</v>
      </c>
      <c r="F244" s="1">
        <v>15</v>
      </c>
      <c r="G244" s="1" t="s">
        <v>14</v>
      </c>
      <c r="H244" s="1" t="s">
        <v>15</v>
      </c>
      <c r="I244" s="1" t="s">
        <v>17</v>
      </c>
      <c r="J244" s="4"/>
      <c r="K244" s="3" t="s">
        <v>16</v>
      </c>
      <c r="L244" s="1">
        <v>2011</v>
      </c>
      <c r="M244" s="1" t="s">
        <v>18</v>
      </c>
    </row>
    <row r="245" spans="1:13" ht="87">
      <c r="A245" s="1" t="str">
        <f aca="true" t="shared" si="14" ref="A245:A278">"2023-04-08"</f>
        <v>2023-04-08</v>
      </c>
      <c r="B245" s="1" t="str">
        <f>"0500"</f>
        <v>0500</v>
      </c>
      <c r="C245" s="2" t="s">
        <v>13</v>
      </c>
      <c r="E245" s="1" t="str">
        <f t="shared" si="13"/>
        <v>02</v>
      </c>
      <c r="F245" s="1">
        <v>15</v>
      </c>
      <c r="G245" s="1" t="s">
        <v>14</v>
      </c>
      <c r="H245" s="1" t="s">
        <v>15</v>
      </c>
      <c r="I245" s="1" t="s">
        <v>17</v>
      </c>
      <c r="J245" s="4"/>
      <c r="K245" s="3" t="s">
        <v>16</v>
      </c>
      <c r="L245" s="1">
        <v>2011</v>
      </c>
      <c r="M245" s="1" t="s">
        <v>18</v>
      </c>
    </row>
    <row r="246" spans="1:13" ht="28.5">
      <c r="A246" s="1" t="str">
        <f t="shared" si="14"/>
        <v>2023-04-08</v>
      </c>
      <c r="B246" s="1" t="str">
        <f>"0600"</f>
        <v>0600</v>
      </c>
      <c r="C246" s="2" t="s">
        <v>19</v>
      </c>
      <c r="D246" s="2" t="s">
        <v>345</v>
      </c>
      <c r="E246" s="1" t="str">
        <f t="shared" si="13"/>
        <v>02</v>
      </c>
      <c r="F246" s="1">
        <v>1</v>
      </c>
      <c r="G246" s="1" t="s">
        <v>20</v>
      </c>
      <c r="I246" s="1" t="s">
        <v>17</v>
      </c>
      <c r="J246" s="4"/>
      <c r="K246" s="3" t="s">
        <v>21</v>
      </c>
      <c r="L246" s="1">
        <v>2019</v>
      </c>
      <c r="M246" s="1" t="s">
        <v>18</v>
      </c>
    </row>
    <row r="247" spans="1:13" ht="28.5">
      <c r="A247" s="1" t="str">
        <f t="shared" si="14"/>
        <v>2023-04-08</v>
      </c>
      <c r="B247" s="1" t="str">
        <f>"0625"</f>
        <v>0625</v>
      </c>
      <c r="C247" s="2" t="s">
        <v>19</v>
      </c>
      <c r="D247" s="2" t="s">
        <v>22</v>
      </c>
      <c r="E247" s="1" t="str">
        <f t="shared" si="13"/>
        <v>02</v>
      </c>
      <c r="F247" s="1">
        <v>3</v>
      </c>
      <c r="G247" s="1" t="s">
        <v>20</v>
      </c>
      <c r="I247" s="1" t="s">
        <v>17</v>
      </c>
      <c r="J247" s="4"/>
      <c r="K247" s="3" t="s">
        <v>21</v>
      </c>
      <c r="L247" s="1">
        <v>2019</v>
      </c>
      <c r="M247" s="1" t="s">
        <v>18</v>
      </c>
    </row>
    <row r="248" spans="1:13" ht="57.75">
      <c r="A248" s="1" t="str">
        <f t="shared" si="14"/>
        <v>2023-04-08</v>
      </c>
      <c r="B248" s="1" t="str">
        <f>"0650"</f>
        <v>0650</v>
      </c>
      <c r="C248" s="2" t="s">
        <v>25</v>
      </c>
      <c r="D248" s="2" t="s">
        <v>396</v>
      </c>
      <c r="E248" s="1" t="str">
        <f t="shared" si="13"/>
        <v>02</v>
      </c>
      <c r="F248" s="1">
        <v>8</v>
      </c>
      <c r="G248" s="1" t="s">
        <v>20</v>
      </c>
      <c r="I248" s="1" t="s">
        <v>17</v>
      </c>
      <c r="J248" s="4"/>
      <c r="K248" s="3" t="s">
        <v>395</v>
      </c>
      <c r="L248" s="1">
        <v>2018</v>
      </c>
      <c r="M248" s="1" t="s">
        <v>28</v>
      </c>
    </row>
    <row r="249" spans="1:13" ht="72">
      <c r="A249" s="1" t="str">
        <f t="shared" si="14"/>
        <v>2023-04-08</v>
      </c>
      <c r="B249" s="1" t="str">
        <f>"0715"</f>
        <v>0715</v>
      </c>
      <c r="C249" s="2" t="s">
        <v>139</v>
      </c>
      <c r="D249" s="2" t="s">
        <v>372</v>
      </c>
      <c r="E249" s="1" t="str">
        <f>"01"</f>
        <v>01</v>
      </c>
      <c r="F249" s="1">
        <v>5</v>
      </c>
      <c r="G249" s="1" t="s">
        <v>20</v>
      </c>
      <c r="I249" s="1" t="s">
        <v>17</v>
      </c>
      <c r="J249" s="4"/>
      <c r="K249" s="3" t="s">
        <v>371</v>
      </c>
      <c r="L249" s="1">
        <v>2016</v>
      </c>
      <c r="M249" s="1" t="s">
        <v>18</v>
      </c>
    </row>
    <row r="250" spans="1:13" ht="87">
      <c r="A250" s="1" t="str">
        <f t="shared" si="14"/>
        <v>2023-04-08</v>
      </c>
      <c r="B250" s="1" t="str">
        <f>"0730"</f>
        <v>0730</v>
      </c>
      <c r="C250" s="2" t="s">
        <v>32</v>
      </c>
      <c r="D250" s="2" t="s">
        <v>398</v>
      </c>
      <c r="E250" s="1" t="str">
        <f>"01"</f>
        <v>01</v>
      </c>
      <c r="F250" s="1">
        <v>1</v>
      </c>
      <c r="G250" s="1" t="s">
        <v>20</v>
      </c>
      <c r="I250" s="1" t="s">
        <v>17</v>
      </c>
      <c r="J250" s="4"/>
      <c r="K250" s="3" t="s">
        <v>397</v>
      </c>
      <c r="L250" s="1">
        <v>2009</v>
      </c>
      <c r="M250" s="1" t="s">
        <v>90</v>
      </c>
    </row>
    <row r="251" spans="1:13" ht="72">
      <c r="A251" s="1" t="str">
        <f t="shared" si="14"/>
        <v>2023-04-08</v>
      </c>
      <c r="B251" s="1" t="str">
        <f>"0755"</f>
        <v>0755</v>
      </c>
      <c r="C251" s="2" t="s">
        <v>34</v>
      </c>
      <c r="D251" s="2" t="s">
        <v>400</v>
      </c>
      <c r="E251" s="1" t="str">
        <f>"02"</f>
        <v>02</v>
      </c>
      <c r="F251" s="1">
        <v>7</v>
      </c>
      <c r="G251" s="1" t="s">
        <v>20</v>
      </c>
      <c r="H251" s="1" t="s">
        <v>88</v>
      </c>
      <c r="I251" s="1" t="s">
        <v>17</v>
      </c>
      <c r="J251" s="4"/>
      <c r="K251" s="3" t="s">
        <v>399</v>
      </c>
      <c r="L251" s="1">
        <v>2020</v>
      </c>
      <c r="M251" s="1" t="s">
        <v>28</v>
      </c>
    </row>
    <row r="252" spans="1:13" ht="87">
      <c r="A252" s="1" t="str">
        <f t="shared" si="14"/>
        <v>2023-04-08</v>
      </c>
      <c r="B252" s="1" t="str">
        <f>"0805"</f>
        <v>0805</v>
      </c>
      <c r="C252" s="2" t="s">
        <v>114</v>
      </c>
      <c r="D252" s="2" t="s">
        <v>402</v>
      </c>
      <c r="E252" s="1" t="str">
        <f>"01"</f>
        <v>01</v>
      </c>
      <c r="F252" s="1">
        <v>31</v>
      </c>
      <c r="G252" s="1" t="s">
        <v>20</v>
      </c>
      <c r="I252" s="1" t="s">
        <v>17</v>
      </c>
      <c r="J252" s="4"/>
      <c r="K252" s="3" t="s">
        <v>401</v>
      </c>
      <c r="L252" s="1">
        <v>2020</v>
      </c>
      <c r="M252" s="1" t="s">
        <v>28</v>
      </c>
    </row>
    <row r="253" spans="1:13" ht="72">
      <c r="A253" s="1" t="str">
        <f t="shared" si="14"/>
        <v>2023-04-08</v>
      </c>
      <c r="B253" s="1" t="str">
        <f>"0815"</f>
        <v>0815</v>
      </c>
      <c r="C253" s="2" t="s">
        <v>403</v>
      </c>
      <c r="D253" s="2" t="s">
        <v>405</v>
      </c>
      <c r="E253" s="1" t="str">
        <f>"02"</f>
        <v>02</v>
      </c>
      <c r="F253" s="1">
        <v>1</v>
      </c>
      <c r="G253" s="1" t="s">
        <v>20</v>
      </c>
      <c r="I253" s="1" t="s">
        <v>17</v>
      </c>
      <c r="J253" s="4"/>
      <c r="K253" s="3" t="s">
        <v>404</v>
      </c>
      <c r="L253" s="1">
        <v>2021</v>
      </c>
      <c r="M253" s="1" t="s">
        <v>43</v>
      </c>
    </row>
    <row r="254" spans="1:14" ht="72">
      <c r="A254" s="1" t="str">
        <f t="shared" si="14"/>
        <v>2023-04-08</v>
      </c>
      <c r="B254" s="1" t="str">
        <f>"0820"</f>
        <v>0820</v>
      </c>
      <c r="C254" s="2" t="s">
        <v>44</v>
      </c>
      <c r="D254" s="2" t="s">
        <v>407</v>
      </c>
      <c r="E254" s="1" t="str">
        <f>"02"</f>
        <v>02</v>
      </c>
      <c r="F254" s="1">
        <v>24</v>
      </c>
      <c r="G254" s="1" t="s">
        <v>14</v>
      </c>
      <c r="I254" s="1" t="s">
        <v>17</v>
      </c>
      <c r="J254" s="4"/>
      <c r="K254" s="3" t="s">
        <v>406</v>
      </c>
      <c r="L254" s="1">
        <v>1987</v>
      </c>
      <c r="M254" s="1" t="s">
        <v>46</v>
      </c>
      <c r="N254" s="1" t="s">
        <v>23</v>
      </c>
    </row>
    <row r="255" spans="1:13" ht="57.75">
      <c r="A255" s="1" t="str">
        <f t="shared" si="14"/>
        <v>2023-04-08</v>
      </c>
      <c r="B255" s="1" t="str">
        <f>"0845"</f>
        <v>0845</v>
      </c>
      <c r="C255" s="2" t="s">
        <v>47</v>
      </c>
      <c r="D255" s="2" t="s">
        <v>265</v>
      </c>
      <c r="E255" s="1" t="str">
        <f>"02"</f>
        <v>02</v>
      </c>
      <c r="F255" s="1">
        <v>10</v>
      </c>
      <c r="G255" s="1" t="s">
        <v>14</v>
      </c>
      <c r="I255" s="1" t="s">
        <v>17</v>
      </c>
      <c r="J255" s="4"/>
      <c r="K255" s="3" t="s">
        <v>264</v>
      </c>
      <c r="L255" s="1">
        <v>2014</v>
      </c>
      <c r="M255" s="1" t="s">
        <v>18</v>
      </c>
    </row>
    <row r="256" spans="1:13" ht="72">
      <c r="A256" s="1" t="str">
        <f t="shared" si="14"/>
        <v>2023-04-08</v>
      </c>
      <c r="B256" s="1" t="str">
        <f>"0910"</f>
        <v>0910</v>
      </c>
      <c r="C256" s="2" t="s">
        <v>50</v>
      </c>
      <c r="D256" s="2" t="s">
        <v>409</v>
      </c>
      <c r="E256" s="1" t="str">
        <f>"04"</f>
        <v>04</v>
      </c>
      <c r="F256" s="1">
        <v>13</v>
      </c>
      <c r="G256" s="1" t="s">
        <v>20</v>
      </c>
      <c r="I256" s="1" t="s">
        <v>17</v>
      </c>
      <c r="J256" s="4"/>
      <c r="K256" s="3" t="s">
        <v>408</v>
      </c>
      <c r="L256" s="1">
        <v>2020</v>
      </c>
      <c r="M256" s="1" t="s">
        <v>28</v>
      </c>
    </row>
    <row r="257" spans="1:13" ht="57.75">
      <c r="A257" s="1" t="str">
        <f t="shared" si="14"/>
        <v>2023-04-08</v>
      </c>
      <c r="B257" s="1" t="str">
        <f>"0935"</f>
        <v>0935</v>
      </c>
      <c r="C257" s="2" t="s">
        <v>50</v>
      </c>
      <c r="D257" s="2" t="s">
        <v>411</v>
      </c>
      <c r="E257" s="1" t="str">
        <f>"05"</f>
        <v>05</v>
      </c>
      <c r="F257" s="1">
        <v>1</v>
      </c>
      <c r="G257" s="1" t="s">
        <v>20</v>
      </c>
      <c r="I257" s="1" t="s">
        <v>17</v>
      </c>
      <c r="J257" s="4"/>
      <c r="K257" s="3" t="s">
        <v>410</v>
      </c>
      <c r="L257" s="1">
        <v>2021</v>
      </c>
      <c r="M257" s="1" t="s">
        <v>28</v>
      </c>
    </row>
    <row r="258" spans="1:14" ht="87">
      <c r="A258" s="1" t="str">
        <f t="shared" si="14"/>
        <v>2023-04-08</v>
      </c>
      <c r="B258" s="1" t="str">
        <f>"1000"</f>
        <v>1000</v>
      </c>
      <c r="C258" s="2" t="s">
        <v>387</v>
      </c>
      <c r="D258" s="2" t="s">
        <v>102</v>
      </c>
      <c r="E258" s="1" t="str">
        <f>" "</f>
        <v> </v>
      </c>
      <c r="F258" s="1">
        <v>0</v>
      </c>
      <c r="G258" s="1" t="s">
        <v>14</v>
      </c>
      <c r="I258" s="1" t="s">
        <v>17</v>
      </c>
      <c r="J258" s="4"/>
      <c r="K258" s="3" t="s">
        <v>388</v>
      </c>
      <c r="L258" s="1">
        <v>1978</v>
      </c>
      <c r="M258" s="1" t="s">
        <v>43</v>
      </c>
      <c r="N258" s="1" t="s">
        <v>23</v>
      </c>
    </row>
    <row r="259" spans="1:13" ht="72">
      <c r="A259" s="1" t="str">
        <f t="shared" si="14"/>
        <v>2023-04-08</v>
      </c>
      <c r="B259" s="1" t="str">
        <f>"1140"</f>
        <v>1140</v>
      </c>
      <c r="C259" s="2" t="s">
        <v>412</v>
      </c>
      <c r="D259" s="2" t="s">
        <v>102</v>
      </c>
      <c r="E259" s="1" t="str">
        <f>" "</f>
        <v> </v>
      </c>
      <c r="F259" s="1">
        <v>0</v>
      </c>
      <c r="G259" s="1" t="s">
        <v>14</v>
      </c>
      <c r="H259" s="1" t="s">
        <v>413</v>
      </c>
      <c r="I259" s="1" t="s">
        <v>17</v>
      </c>
      <c r="J259" s="4"/>
      <c r="K259" s="3" t="s">
        <v>414</v>
      </c>
      <c r="L259" s="1">
        <v>2010</v>
      </c>
      <c r="M259" s="1" t="s">
        <v>415</v>
      </c>
    </row>
    <row r="260" spans="1:14" ht="72">
      <c r="A260" s="1" t="str">
        <f t="shared" si="14"/>
        <v>2023-04-08</v>
      </c>
      <c r="B260" s="1" t="str">
        <f>"1310"</f>
        <v>1310</v>
      </c>
      <c r="C260" s="2" t="s">
        <v>159</v>
      </c>
      <c r="D260" s="2" t="s">
        <v>386</v>
      </c>
      <c r="E260" s="1" t="str">
        <f>"01"</f>
        <v>01</v>
      </c>
      <c r="F260" s="1">
        <v>8</v>
      </c>
      <c r="G260" s="1" t="s">
        <v>20</v>
      </c>
      <c r="I260" s="1" t="s">
        <v>17</v>
      </c>
      <c r="J260" s="4"/>
      <c r="K260" s="3" t="s">
        <v>385</v>
      </c>
      <c r="L260" s="1">
        <v>2015</v>
      </c>
      <c r="M260" s="1" t="s">
        <v>90</v>
      </c>
      <c r="N260" s="1" t="s">
        <v>23</v>
      </c>
    </row>
    <row r="261" spans="1:13" ht="43.5">
      <c r="A261" s="1" t="str">
        <f t="shared" si="14"/>
        <v>2023-04-08</v>
      </c>
      <c r="B261" s="1" t="str">
        <f>"1400"</f>
        <v>1400</v>
      </c>
      <c r="C261" s="2" t="s">
        <v>416</v>
      </c>
      <c r="D261" s="2" t="s">
        <v>418</v>
      </c>
      <c r="E261" s="1" t="str">
        <f>"01"</f>
        <v>01</v>
      </c>
      <c r="F261" s="1">
        <v>0</v>
      </c>
      <c r="G261" s="1" t="s">
        <v>14</v>
      </c>
      <c r="I261" s="1" t="s">
        <v>17</v>
      </c>
      <c r="J261" s="4"/>
      <c r="K261" s="3" t="s">
        <v>417</v>
      </c>
      <c r="L261" s="1">
        <v>2015</v>
      </c>
      <c r="M261" s="1" t="s">
        <v>18</v>
      </c>
    </row>
    <row r="262" spans="1:13" ht="72">
      <c r="A262" s="1" t="str">
        <f t="shared" si="14"/>
        <v>2023-04-08</v>
      </c>
      <c r="B262" s="1" t="str">
        <f>"1435"</f>
        <v>1435</v>
      </c>
      <c r="C262" s="2" t="s">
        <v>103</v>
      </c>
      <c r="D262" s="2" t="s">
        <v>198</v>
      </c>
      <c r="E262" s="1" t="str">
        <f>"02"</f>
        <v>02</v>
      </c>
      <c r="F262" s="1">
        <v>0</v>
      </c>
      <c r="G262" s="1" t="s">
        <v>20</v>
      </c>
      <c r="I262" s="1" t="s">
        <v>17</v>
      </c>
      <c r="J262" s="4"/>
      <c r="K262" s="3" t="s">
        <v>197</v>
      </c>
      <c r="L262" s="1">
        <v>2017</v>
      </c>
      <c r="M262" s="1" t="s">
        <v>18</v>
      </c>
    </row>
    <row r="263" spans="1:13" ht="87">
      <c r="A263" s="1" t="str">
        <f t="shared" si="14"/>
        <v>2023-04-08</v>
      </c>
      <c r="B263" s="1" t="str">
        <f>"1450"</f>
        <v>1450</v>
      </c>
      <c r="C263" s="2" t="s">
        <v>419</v>
      </c>
      <c r="D263" s="2" t="s">
        <v>421</v>
      </c>
      <c r="E263" s="1" t="str">
        <f>"03"</f>
        <v>03</v>
      </c>
      <c r="F263" s="1">
        <v>13</v>
      </c>
      <c r="G263" s="1" t="s">
        <v>14</v>
      </c>
      <c r="I263" s="1" t="s">
        <v>17</v>
      </c>
      <c r="J263" s="4"/>
      <c r="K263" s="3" t="s">
        <v>420</v>
      </c>
      <c r="L263" s="1">
        <v>2019</v>
      </c>
      <c r="M263" s="1" t="s">
        <v>18</v>
      </c>
    </row>
    <row r="264" spans="1:13" ht="87">
      <c r="A264" s="1" t="str">
        <f t="shared" si="14"/>
        <v>2023-04-08</v>
      </c>
      <c r="B264" s="1" t="str">
        <f>"1550"</f>
        <v>1550</v>
      </c>
      <c r="C264" s="2" t="s">
        <v>422</v>
      </c>
      <c r="D264" s="2" t="s">
        <v>424</v>
      </c>
      <c r="E264" s="1" t="str">
        <f>"01"</f>
        <v>01</v>
      </c>
      <c r="F264" s="1">
        <v>4</v>
      </c>
      <c r="G264" s="1" t="s">
        <v>14</v>
      </c>
      <c r="H264" s="1" t="s">
        <v>129</v>
      </c>
      <c r="I264" s="1" t="s">
        <v>17</v>
      </c>
      <c r="J264" s="4"/>
      <c r="K264" s="3" t="s">
        <v>423</v>
      </c>
      <c r="L264" s="1">
        <v>2012</v>
      </c>
      <c r="M264" s="1" t="s">
        <v>18</v>
      </c>
    </row>
    <row r="265" spans="1:13" ht="57.75">
      <c r="A265" s="1" t="str">
        <f t="shared" si="14"/>
        <v>2023-04-08</v>
      </c>
      <c r="B265" s="1" t="str">
        <f>"1650"</f>
        <v>1650</v>
      </c>
      <c r="C265" s="2" t="s">
        <v>425</v>
      </c>
      <c r="D265" s="2" t="s">
        <v>427</v>
      </c>
      <c r="E265" s="1" t="str">
        <f>"01"</f>
        <v>01</v>
      </c>
      <c r="F265" s="1">
        <v>8</v>
      </c>
      <c r="G265" s="1" t="s">
        <v>20</v>
      </c>
      <c r="I265" s="1" t="s">
        <v>17</v>
      </c>
      <c r="J265" s="4"/>
      <c r="K265" s="3" t="s">
        <v>426</v>
      </c>
      <c r="L265" s="1">
        <v>2011</v>
      </c>
      <c r="M265" s="1" t="s">
        <v>18</v>
      </c>
    </row>
    <row r="266" spans="1:14" ht="87">
      <c r="A266" s="1" t="str">
        <f t="shared" si="14"/>
        <v>2023-04-08</v>
      </c>
      <c r="B266" s="1" t="str">
        <f>"1750"</f>
        <v>1750</v>
      </c>
      <c r="C266" s="2" t="s">
        <v>428</v>
      </c>
      <c r="D266" s="2" t="s">
        <v>430</v>
      </c>
      <c r="E266" s="1" t="str">
        <f>"01"</f>
        <v>01</v>
      </c>
      <c r="F266" s="1">
        <v>13</v>
      </c>
      <c r="G266" s="1" t="s">
        <v>20</v>
      </c>
      <c r="I266" s="1" t="s">
        <v>17</v>
      </c>
      <c r="J266" s="4"/>
      <c r="K266" s="3" t="s">
        <v>429</v>
      </c>
      <c r="L266" s="1">
        <v>2020</v>
      </c>
      <c r="M266" s="1" t="s">
        <v>28</v>
      </c>
      <c r="N266" s="1" t="s">
        <v>23</v>
      </c>
    </row>
    <row r="267" spans="1:13" ht="43.5">
      <c r="A267" s="1" t="str">
        <f t="shared" si="14"/>
        <v>2023-04-08</v>
      </c>
      <c r="B267" s="1" t="str">
        <f>"1820"</f>
        <v>1820</v>
      </c>
      <c r="C267" s="2" t="s">
        <v>431</v>
      </c>
      <c r="D267" s="2" t="s">
        <v>433</v>
      </c>
      <c r="E267" s="1" t="str">
        <f>"01"</f>
        <v>01</v>
      </c>
      <c r="F267" s="1">
        <v>8</v>
      </c>
      <c r="G267" s="1" t="s">
        <v>20</v>
      </c>
      <c r="I267" s="1" t="s">
        <v>17</v>
      </c>
      <c r="J267" s="4"/>
      <c r="K267" s="3" t="s">
        <v>432</v>
      </c>
      <c r="L267" s="1">
        <v>2020</v>
      </c>
      <c r="M267" s="1" t="s">
        <v>28</v>
      </c>
    </row>
    <row r="268" spans="1:13" ht="57.75">
      <c r="A268" s="1" t="str">
        <f t="shared" si="14"/>
        <v>2023-04-08</v>
      </c>
      <c r="B268" s="1" t="str">
        <f>"1850"</f>
        <v>1850</v>
      </c>
      <c r="C268" s="2" t="s">
        <v>85</v>
      </c>
      <c r="E268" s="1" t="str">
        <f>"2023"</f>
        <v>2023</v>
      </c>
      <c r="F268" s="1">
        <v>64</v>
      </c>
      <c r="G268" s="1" t="s">
        <v>56</v>
      </c>
      <c r="J268" s="4"/>
      <c r="K268" s="3" t="s">
        <v>86</v>
      </c>
      <c r="L268" s="1">
        <v>2023</v>
      </c>
      <c r="M268" s="1" t="s">
        <v>18</v>
      </c>
    </row>
    <row r="269" spans="1:14" ht="87">
      <c r="A269" s="7" t="str">
        <f t="shared" si="14"/>
        <v>2023-04-08</v>
      </c>
      <c r="B269" s="7" t="str">
        <f>"1900"</f>
        <v>1900</v>
      </c>
      <c r="C269" s="8" t="s">
        <v>434</v>
      </c>
      <c r="D269" s="8" t="s">
        <v>437</v>
      </c>
      <c r="E269" s="7" t="str">
        <f>"01"</f>
        <v>01</v>
      </c>
      <c r="F269" s="7">
        <v>2</v>
      </c>
      <c r="G269" s="7" t="s">
        <v>14</v>
      </c>
      <c r="H269" s="7" t="s">
        <v>435</v>
      </c>
      <c r="I269" s="7" t="s">
        <v>17</v>
      </c>
      <c r="J269" s="5" t="s">
        <v>473</v>
      </c>
      <c r="K269" s="6" t="s">
        <v>436</v>
      </c>
      <c r="L269" s="7">
        <v>2021</v>
      </c>
      <c r="M269" s="7" t="s">
        <v>28</v>
      </c>
      <c r="N269" s="7"/>
    </row>
    <row r="270" spans="1:14" ht="72">
      <c r="A270" s="7" t="str">
        <f t="shared" si="14"/>
        <v>2023-04-08</v>
      </c>
      <c r="B270" s="7" t="str">
        <f>"1930"</f>
        <v>1930</v>
      </c>
      <c r="C270" s="8" t="s">
        <v>438</v>
      </c>
      <c r="D270" s="8"/>
      <c r="E270" s="7" t="str">
        <f>" "</f>
        <v> </v>
      </c>
      <c r="F270" s="7">
        <v>0</v>
      </c>
      <c r="G270" s="7" t="s">
        <v>14</v>
      </c>
      <c r="H270" s="7"/>
      <c r="I270" s="7" t="s">
        <v>17</v>
      </c>
      <c r="J270" s="5" t="s">
        <v>472</v>
      </c>
      <c r="K270" s="6" t="s">
        <v>439</v>
      </c>
      <c r="L270" s="7">
        <v>2013</v>
      </c>
      <c r="M270" s="7" t="s">
        <v>90</v>
      </c>
      <c r="N270" s="7" t="s">
        <v>23</v>
      </c>
    </row>
    <row r="271" spans="1:14" ht="57.75">
      <c r="A271" s="7" t="str">
        <f t="shared" si="14"/>
        <v>2023-04-08</v>
      </c>
      <c r="B271" s="7" t="str">
        <f>"2030"</f>
        <v>2030</v>
      </c>
      <c r="C271" s="8" t="s">
        <v>440</v>
      </c>
      <c r="D271" s="8"/>
      <c r="E271" s="7" t="str">
        <f>"01"</f>
        <v>01</v>
      </c>
      <c r="F271" s="7">
        <v>2</v>
      </c>
      <c r="G271" s="7" t="s">
        <v>95</v>
      </c>
      <c r="H271" s="7"/>
      <c r="I271" s="7" t="s">
        <v>17</v>
      </c>
      <c r="J271" s="5" t="s">
        <v>473</v>
      </c>
      <c r="K271" s="6" t="s">
        <v>441</v>
      </c>
      <c r="L271" s="7">
        <v>2022</v>
      </c>
      <c r="M271" s="7" t="s">
        <v>18</v>
      </c>
      <c r="N271" s="7" t="s">
        <v>23</v>
      </c>
    </row>
    <row r="272" spans="1:14" ht="87">
      <c r="A272" s="7" t="str">
        <f t="shared" si="14"/>
        <v>2023-04-08</v>
      </c>
      <c r="B272" s="7" t="str">
        <f>"2130"</f>
        <v>2130</v>
      </c>
      <c r="C272" s="8" t="s">
        <v>442</v>
      </c>
      <c r="D272" s="8" t="s">
        <v>102</v>
      </c>
      <c r="E272" s="7" t="str">
        <f>" "</f>
        <v> </v>
      </c>
      <c r="F272" s="7">
        <v>0</v>
      </c>
      <c r="G272" s="7" t="s">
        <v>99</v>
      </c>
      <c r="H272" s="7" t="s">
        <v>232</v>
      </c>
      <c r="I272" s="7" t="s">
        <v>17</v>
      </c>
      <c r="J272" s="5" t="s">
        <v>475</v>
      </c>
      <c r="K272" s="6" t="s">
        <v>443</v>
      </c>
      <c r="L272" s="7">
        <v>1989</v>
      </c>
      <c r="M272" s="7" t="s">
        <v>90</v>
      </c>
      <c r="N272" s="7" t="s">
        <v>23</v>
      </c>
    </row>
    <row r="273" spans="1:14" ht="87">
      <c r="A273" s="1" t="str">
        <f t="shared" si="14"/>
        <v>2023-04-08</v>
      </c>
      <c r="B273" s="1" t="str">
        <f>"2325"</f>
        <v>2325</v>
      </c>
      <c r="C273" s="2" t="s">
        <v>444</v>
      </c>
      <c r="E273" s="1" t="str">
        <f>" "</f>
        <v> </v>
      </c>
      <c r="F273" s="1">
        <v>0</v>
      </c>
      <c r="G273" s="1" t="s">
        <v>20</v>
      </c>
      <c r="I273" s="1" t="s">
        <v>17</v>
      </c>
      <c r="J273" s="4"/>
      <c r="K273" s="3" t="s">
        <v>445</v>
      </c>
      <c r="L273" s="1">
        <v>1989</v>
      </c>
      <c r="M273" s="1" t="s">
        <v>18</v>
      </c>
      <c r="N273" s="1" t="s">
        <v>23</v>
      </c>
    </row>
    <row r="274" spans="1:13" ht="87">
      <c r="A274" s="1" t="str">
        <f t="shared" si="14"/>
        <v>2023-04-08</v>
      </c>
      <c r="B274" s="1" t="str">
        <f>"2400"</f>
        <v>2400</v>
      </c>
      <c r="C274" s="2" t="s">
        <v>13</v>
      </c>
      <c r="E274" s="1" t="str">
        <f>"02"</f>
        <v>02</v>
      </c>
      <c r="F274" s="1">
        <v>16</v>
      </c>
      <c r="G274" s="1" t="s">
        <v>14</v>
      </c>
      <c r="H274" s="1" t="s">
        <v>15</v>
      </c>
      <c r="I274" s="1" t="s">
        <v>17</v>
      </c>
      <c r="J274" s="4"/>
      <c r="K274" s="3" t="s">
        <v>16</v>
      </c>
      <c r="L274" s="1">
        <v>2011</v>
      </c>
      <c r="M274" s="1" t="s">
        <v>18</v>
      </c>
    </row>
    <row r="275" spans="1:13" ht="87">
      <c r="A275" s="1" t="str">
        <f t="shared" si="14"/>
        <v>2023-04-08</v>
      </c>
      <c r="B275" s="1" t="str">
        <f>"2500"</f>
        <v>2500</v>
      </c>
      <c r="C275" s="2" t="s">
        <v>13</v>
      </c>
      <c r="E275" s="1" t="str">
        <f>"02"</f>
        <v>02</v>
      </c>
      <c r="F275" s="1">
        <v>16</v>
      </c>
      <c r="G275" s="1" t="s">
        <v>14</v>
      </c>
      <c r="H275" s="1" t="s">
        <v>15</v>
      </c>
      <c r="I275" s="1" t="s">
        <v>17</v>
      </c>
      <c r="J275" s="4"/>
      <c r="K275" s="3" t="s">
        <v>16</v>
      </c>
      <c r="L275" s="1">
        <v>2011</v>
      </c>
      <c r="M275" s="1" t="s">
        <v>18</v>
      </c>
    </row>
    <row r="276" spans="1:13" ht="87">
      <c r="A276" s="1" t="str">
        <f t="shared" si="14"/>
        <v>2023-04-08</v>
      </c>
      <c r="B276" s="1" t="str">
        <f>"2600"</f>
        <v>2600</v>
      </c>
      <c r="C276" s="2" t="s">
        <v>13</v>
      </c>
      <c r="E276" s="1" t="str">
        <f>"02"</f>
        <v>02</v>
      </c>
      <c r="F276" s="1">
        <v>16</v>
      </c>
      <c r="G276" s="1" t="s">
        <v>14</v>
      </c>
      <c r="H276" s="1" t="s">
        <v>15</v>
      </c>
      <c r="I276" s="1" t="s">
        <v>17</v>
      </c>
      <c r="J276" s="4"/>
      <c r="K276" s="3" t="s">
        <v>16</v>
      </c>
      <c r="L276" s="1">
        <v>2011</v>
      </c>
      <c r="M276" s="1" t="s">
        <v>18</v>
      </c>
    </row>
    <row r="277" spans="1:13" ht="87">
      <c r="A277" s="1" t="str">
        <f t="shared" si="14"/>
        <v>2023-04-08</v>
      </c>
      <c r="B277" s="1" t="str">
        <f>"2700"</f>
        <v>2700</v>
      </c>
      <c r="C277" s="2" t="s">
        <v>13</v>
      </c>
      <c r="E277" s="1" t="str">
        <f>"02"</f>
        <v>02</v>
      </c>
      <c r="F277" s="1">
        <v>16</v>
      </c>
      <c r="G277" s="1" t="s">
        <v>14</v>
      </c>
      <c r="H277" s="1" t="s">
        <v>15</v>
      </c>
      <c r="I277" s="1" t="s">
        <v>17</v>
      </c>
      <c r="J277" s="4"/>
      <c r="K277" s="3" t="s">
        <v>16</v>
      </c>
      <c r="L277" s="1">
        <v>2011</v>
      </c>
      <c r="M277" s="1" t="s">
        <v>18</v>
      </c>
    </row>
    <row r="278" spans="1:13" ht="87">
      <c r="A278" s="1" t="str">
        <f t="shared" si="14"/>
        <v>2023-04-08</v>
      </c>
      <c r="B278" s="1" t="str">
        <f>"2800"</f>
        <v>2800</v>
      </c>
      <c r="C278" s="2" t="s">
        <v>13</v>
      </c>
      <c r="E278" s="1" t="str">
        <f>"02"</f>
        <v>02</v>
      </c>
      <c r="F278" s="1">
        <v>16</v>
      </c>
      <c r="G278" s="1" t="s">
        <v>14</v>
      </c>
      <c r="H278" s="1" t="s">
        <v>15</v>
      </c>
      <c r="I278" s="1" t="s">
        <v>17</v>
      </c>
      <c r="J278" s="4"/>
      <c r="K278" s="3" t="s">
        <v>16</v>
      </c>
      <c r="L278" s="1">
        <v>2011</v>
      </c>
      <c r="M278" s="1" t="s">
        <v>18</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Sarah Cook</cp:lastModifiedBy>
  <dcterms:created xsi:type="dcterms:W3CDTF">2023-03-14T00:29:38Z</dcterms:created>
  <dcterms:modified xsi:type="dcterms:W3CDTF">2023-03-14T00:29:40Z</dcterms:modified>
  <cp:category/>
  <cp:version/>
  <cp:contentType/>
  <cp:contentStatus/>
</cp:coreProperties>
</file>