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496690" sheetId="1" r:id="rId1"/>
  </sheets>
  <definedNames/>
  <calcPr fullCalcOnLoad="1"/>
</workbook>
</file>

<file path=xl/sharedStrings.xml><?xml version="1.0" encoding="utf-8"?>
<sst xmlns="http://schemas.openxmlformats.org/spreadsheetml/2006/main" count="1739" uniqueCount="455">
  <si>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</si>
  <si>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</si>
  <si>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</si>
  <si>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</si>
  <si>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</si>
  <si>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</si>
  <si>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</si>
  <si>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</si>
  <si>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</si>
  <si>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</si>
  <si>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</si>
  <si>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</si>
  <si>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</si>
  <si>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</si>
  <si>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</si>
  <si>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</si>
  <si>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</si>
  <si>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</si>
  <si>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</si>
  <si>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</si>
  <si>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</si>
  <si>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</si>
  <si>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Stanley Chasm</t>
  </si>
  <si>
    <t>Y</t>
  </si>
  <si>
    <t>Ballooning</t>
  </si>
  <si>
    <t>Coyote's Crazy Smart Science Show</t>
  </si>
  <si>
    <t>Science Questers get to ask Commander John Herrington what its like to be an Astronaut while Corey Gray shares what it's like to be part of a science team the proved Gravitational Waves!</t>
  </si>
  <si>
    <t>Astronomy</t>
  </si>
  <si>
    <t>CANADA</t>
  </si>
  <si>
    <t>Aussie Bush Tales</t>
  </si>
  <si>
    <t>Moort the Elder is hungry for boiled emu eggs and sends the children to find some. The children come back empty-handed so he shows them how to find them. They arrive too late the eggs are hatching.</t>
  </si>
  <si>
    <t>Boiled Emu Eggs</t>
  </si>
  <si>
    <t>Waabiny Time</t>
  </si>
  <si>
    <t>Celebrate Nyoongar Culture and learn more about our country with Waabiny Time</t>
  </si>
  <si>
    <t>Raven's Quest</t>
  </si>
  <si>
    <t>.Gracyn is an 11-year-old Metis girl from Duck Bay, Manitoba. Gracyn is a fabulous square dancer and designs and sews the costumes for her dance troupe.</t>
  </si>
  <si>
    <t>Gracyn</t>
  </si>
  <si>
    <t>Wolf Joe</t>
  </si>
  <si>
    <t>When Smudge the puppy runs wildly around Turtle Bay instead of letting the kids take him to the vet he also snatches Handyman Hank's delivery list.</t>
  </si>
  <si>
    <t>Smudge On The Run</t>
  </si>
  <si>
    <t>Nanny Tuta</t>
  </si>
  <si>
    <t>Oh my! The Fox is sick, she sneezes instead of saying the usual 'Coo-coo'. Luckily Nanny Tuta knows how to take care of sick Foxy, so she will be healthy and active very soon again.</t>
  </si>
  <si>
    <t>Foxy Is Sick</t>
  </si>
  <si>
    <t>UNITED KINGDOM</t>
  </si>
  <si>
    <t xml:space="preserve">Spartakus And The Sun Beneath The Sea </t>
  </si>
  <si>
    <t>Tehrig falls victim to the 'song of the machine', an ancient cyber trap that shuts down all of his functions.</t>
  </si>
  <si>
    <t>Holiday Fever</t>
  </si>
  <si>
    <t>FRANCE</t>
  </si>
  <si>
    <t>Bushwhacked</t>
  </si>
  <si>
    <t xml:space="preserve">a w </t>
  </si>
  <si>
    <t>Kamil challenges Kayne to hug a sawfish, but to find it he must visit a place where darkness is king amidst waters alive with bull sharks and crocodiles.</t>
  </si>
  <si>
    <t>Sawfish</t>
  </si>
  <si>
    <t>Kayne is challenged to take a snap of a unique manta ray as tense moments at sea lead to a thrilling climax in this episode of Bushwhacked as we search the ocean to help a graceful species in need.</t>
  </si>
  <si>
    <t>Manta</t>
  </si>
  <si>
    <t>The Magic Canoe</t>
  </si>
  <si>
    <t>Pam is absorbed by a new puzzle and is not interested in anything else! When the team travels north to care for a caribou, Pam rediscovers that it's important to be there for her friends.</t>
  </si>
  <si>
    <t>Puzzles And Caribou</t>
  </si>
  <si>
    <t>Motor Sport: Dakar Rally 2023</t>
  </si>
  <si>
    <t>NC</t>
  </si>
  <si>
    <t>All the best moments and highlights from the Dakar Rally, Stage 1. International Motor Sport, 2023.</t>
  </si>
  <si>
    <t>Dakar Rally, Stage 1</t>
  </si>
  <si>
    <t>SAUDI ARABIA</t>
  </si>
  <si>
    <t>QLD Murri Carnival Finals 2022</t>
  </si>
  <si>
    <t>Watch QLD Murri Carnival 2022 Finals at the Redcliffe Dolphins Moreton Daily Stadium as teams go head-to-head to become Murri Carnival champs.</t>
  </si>
  <si>
    <t>Women's Grand Final</t>
  </si>
  <si>
    <t>Nrl WA Harmony Cup Finals 2022</t>
  </si>
  <si>
    <t>The biggest multicultural sports event in Western Australia where sports men and women come together to take part in the NRL WA's Harmony Nines tournament.</t>
  </si>
  <si>
    <t>Women's Semi Final 1 - Te Puru Vs Western Fijian Civa</t>
  </si>
  <si>
    <t>Women's Semi Final 2 - Hawaiki Roa Vs Pikiao Warriors</t>
  </si>
  <si>
    <t>Afl 2022: Ntfl Men's Under 18s</t>
  </si>
  <si>
    <t>All the action from the NTFL Men's Under 18s 2022 season.</t>
  </si>
  <si>
    <t>Feeding The Scrum 2022</t>
  </si>
  <si>
    <t>Join the best First Nations athletes and entertainers to talk sports, pop culture and the issues that affect us all in a fly on the wall chat between friends.</t>
  </si>
  <si>
    <t xml:space="preserve"> </t>
  </si>
  <si>
    <t>Nitv News Update 2023</t>
  </si>
  <si>
    <t>The latest news from the oldest living culture, Join Natalie Ahmat and the team of NITV journalists for stories from an Indigenous perspective.</t>
  </si>
  <si>
    <t>Wild Mexico</t>
  </si>
  <si>
    <t xml:space="preserve">a </t>
  </si>
  <si>
    <t>Northern Mexico is the country's driest region, dominated by two great deserts; the Sonoran and Chihuahuan. And as you travel west the conditions get hotter, drier and more challenging.</t>
  </si>
  <si>
    <t>Burning North</t>
  </si>
  <si>
    <t>BLK: An Origin Story</t>
  </si>
  <si>
    <t>Tucked between Griffintown and St. Henri in Montreal's Sud Ouest is Little Burgundy, home to a Black population led by Black men who worked in Canada's railway industry as sleeping car porters.</t>
  </si>
  <si>
    <t>Little Burgundy</t>
  </si>
  <si>
    <t>The Lake Of Scars</t>
  </si>
  <si>
    <t>Lake of Scars tells a story of allyship, environmentalism and cultural rebirth; a picture of what reconciliation between Aboriginal and European Australians might look like.</t>
  </si>
  <si>
    <t>Sgwaaway K'uuna (Edge Of The Knife)</t>
  </si>
  <si>
    <t>MA</t>
  </si>
  <si>
    <t>After a tragic accident, an anguished man retreats deep into the forest where he becomes a `wild man'.</t>
  </si>
  <si>
    <t>Katherine Gorge</t>
  </si>
  <si>
    <t>Alice Dunes</t>
  </si>
  <si>
    <t>Kai and Anostin visit Iceland to see how geology, chemistry, physics and even creativity go into volcanology - the study of volcanoes.</t>
  </si>
  <si>
    <t>Volcanoes</t>
  </si>
  <si>
    <t>Elder Moort is sleeping in his humpy when he hears a noise behind a bush and sends the children to find out what is making the noise. The children find a cave and are chased by a black boar.</t>
  </si>
  <si>
    <t>Scary Swine, The</t>
  </si>
  <si>
    <t>Bradley is an 11-year-old Cayuga boy from the Six Nations of the Grand River who loves spending time at his grandparents' home on Walpole Island, Ontario.</t>
  </si>
  <si>
    <t>Bradley</t>
  </si>
  <si>
    <t>Joe and his friends are looking forward to the outdoor movie screening on the beach tonight but Hank hasn't shown up with the projection equipment.</t>
  </si>
  <si>
    <t>Beach Movie Night</t>
  </si>
  <si>
    <t>It is late at night and it's dark at Nanny Tuta's place. The Fox is very afraid of the dark, but Tuta is brave - she will look up the darkness to catch it, so that Foxy can fall asleep peacefully.</t>
  </si>
  <si>
    <t>Darkness</t>
  </si>
  <si>
    <t>Rebecca ventures into the world of Alice in Wonderland. For their part, the pirates go on a sleep hunt.</t>
  </si>
  <si>
    <t>Dodo</t>
  </si>
  <si>
    <t>Kayne and Kamil meet the cast of mantas, dolphins, soldier crabs and turtles in Kayne's quest to help the endangered dugong from the threat of extinction in this important episode of Bushwhacked!</t>
  </si>
  <si>
    <t>Dugong</t>
  </si>
  <si>
    <t>Kayne and Kamil find out what a sea eagle supermarket is and learn the secret sea eagle dance with the Gubbi Gubbi before Kayne has to fly through the skies in this action packed Bushwhacked episode.</t>
  </si>
  <si>
    <t>Sea Eagles</t>
  </si>
  <si>
    <t>Nico doesn't listen to Viola's warnings and ends up losing his precious turquoise stone during the adventure. In the future, he promises to be more attentive to the advice of the greats.</t>
  </si>
  <si>
    <t>Boreal Safari</t>
  </si>
  <si>
    <t>Shortland Street</t>
  </si>
  <si>
    <t xml:space="preserve">a l </t>
  </si>
  <si>
    <t>Viv wants to connect with her mum, but when Lorraine shuts down her attempts to open up she feels there's no point. But, seeing the toll her mum's illness is taking on her father, Viv keeps trying.</t>
  </si>
  <si>
    <t>NEW ZEALAND</t>
  </si>
  <si>
    <t>The Cook Up With Adam Liaw</t>
  </si>
  <si>
    <t>Owner of Sandhurst Olives Mimmo Lubrano and actor Andy Trieu are in the Cook Up kitchen with Adam creating some yummy olive dishes.</t>
  </si>
  <si>
    <t>Olives</t>
  </si>
  <si>
    <t>Kamil challenges Kayne to snaffle an egg from beneath a roosting emu using traditional Wiradjuri methods in one of Bushwhacked's strangest missions yet!</t>
  </si>
  <si>
    <t>Emu</t>
  </si>
  <si>
    <t>Harding Dam</t>
  </si>
  <si>
    <t>Trying for the dam again, the Red Dirt Riders set off on country tracks to reach their destination.</t>
  </si>
  <si>
    <t>Buddy finds himself in a basketball shooting competition with his dad, Chief Madwe, so he needs to learn how to sink a basket double quick!</t>
  </si>
  <si>
    <t>Buddy On Target</t>
  </si>
  <si>
    <t>Tales Of The Moana</t>
  </si>
  <si>
    <t>Meilani is a special brown butterfly who lives in a pond in Tonga. She slurps the tears of sharks when they're sad. But her greatest dream is to dance with the rainbow coloured butterflies.</t>
  </si>
  <si>
    <t>Faiana The Fairy</t>
  </si>
  <si>
    <t>SAMOA</t>
  </si>
  <si>
    <t>Grace Beside Me</t>
  </si>
  <si>
    <t>With the help of Milka, a haunted doll, Fuzzy helps Esther adjust to her new surroundings.</t>
  </si>
  <si>
    <t>Milka's Secret</t>
  </si>
  <si>
    <t>After freeing the prisoners, Spartakus heads for Arkadia. There, the meaning of the oracle is finally revealed and for Bob and Rebecca, it's almost time to finally go home.</t>
  </si>
  <si>
    <t>To Elsewehere And Tomorrow</t>
  </si>
  <si>
    <t>Our Stories</t>
  </si>
  <si>
    <t>Gunditjamara man and artist Chris Austin has been in and out of prison all of his life. This time is the longest he's been out and it's because he's found a new path in The Torch programme.</t>
  </si>
  <si>
    <t>Chris's Torch</t>
  </si>
  <si>
    <t xml:space="preserve">Our Stories </t>
  </si>
  <si>
    <t>A day in the life of Carol George, a Wurundjeri/Bidawel singer-songwriter-rapper, YouTube sensation, mother of five and survivor of domestic violence, as she juggles motherhood and music-making.</t>
  </si>
  <si>
    <t>Rapping It Up</t>
  </si>
  <si>
    <t>APTN National News</t>
  </si>
  <si>
    <t>News week in review from Canada's Indigenous broadcaster APTN.</t>
  </si>
  <si>
    <t xml:space="preserve">Bamay </t>
  </si>
  <si>
    <t>This episode of Bamay showcases beautiful Arrernte and Warlpiri Country, with locations such as Mparntwe Alice Springs and the Ellery Creek Big Hole.</t>
  </si>
  <si>
    <t>Arrernte Country - Mparntwe Alice Springs</t>
  </si>
  <si>
    <t>This episode of Bamay showcases beautiful Arrernte and Warlpiri Country - with locations such as Mparntwe Alice Springs and the Ellery Creek Big Hole.</t>
  </si>
  <si>
    <t>Walpiri Country - Tanami Desert</t>
  </si>
  <si>
    <t xml:space="preserve">Who Killed Malcolm X </t>
  </si>
  <si>
    <t xml:space="preserve">a v </t>
  </si>
  <si>
    <t>Experts trace the last week of Malcolm's life and the untold stories of the assassination witnesses who were never called forth to testify.</t>
  </si>
  <si>
    <t>Shotgun Man</t>
  </si>
  <si>
    <t>USA</t>
  </si>
  <si>
    <t>Eight Minutes And Forty Six Seconds / Lynching Postcards</t>
  </si>
  <si>
    <t xml:space="preserve">Policing The Police  </t>
  </si>
  <si>
    <t>M</t>
  </si>
  <si>
    <t>Can policing be done differently - and is there the will to make the change? This film explores that question through the story of Newark, New Jersey, which has been undergoing police reform.</t>
  </si>
  <si>
    <t>Dead Man Walking</t>
  </si>
  <si>
    <t>Based on a true story. A nun agrees to serve as spiritual counsellor for a prisoner who is scheduled to be executed for the rape and murder of two teenagers. Stars Susan Sarandon.</t>
  </si>
  <si>
    <t>Arnhern Land</t>
  </si>
  <si>
    <t>Todd River</t>
  </si>
  <si>
    <t>We head to Blackfoot Territory on the prairies where the Science Questers learn about the Buffalo Treaty, the restoration of Buffalo and how important to Buffalo are to the eco-balance of the prairie.</t>
  </si>
  <si>
    <t>Buffalo</t>
  </si>
  <si>
    <t>The children walk to the coast to enjoy some oyster pearl meat. They are walking for days then finally see the sandy beaches for the first time. Here they find a black pearl and turtle nest.</t>
  </si>
  <si>
    <t>Turtles Nest</t>
  </si>
  <si>
    <t>Kaksat'iio is a 10-year-old Mohawk girl from Kahnawake. Today is her birthday party with cake and pizza! Kaksat'iio is proud to model clothing created by Indigenous designers.</t>
  </si>
  <si>
    <t>Kaksat'iio</t>
  </si>
  <si>
    <t>When a storm approaches, the trio are sent to alert the people of Turtle Bay.</t>
  </si>
  <si>
    <t>Stormy Weather</t>
  </si>
  <si>
    <t>Today there is a music in the house - Tuta and the Fox are dancing. Their friend Fennec has a nice game in mind... Will you play along?</t>
  </si>
  <si>
    <t>Dance And Freeze</t>
  </si>
  <si>
    <t>A ship without sails, adrift, an unconscious passenger... this navigator is rescued by our hero is Ulysses!</t>
  </si>
  <si>
    <t>Kayne and Kamil brave shark infested waters, dodge salt-water crocodiles and come face to face with venomous sea snakes before meeting the box jellyfish!</t>
  </si>
  <si>
    <t>Box Jellyfish</t>
  </si>
  <si>
    <t>Kamil challenges Kayne's inner cowboy to conquer a rodeo bull ride and become a protection athlete AKA Rodeo Clown at a professional rodeo!</t>
  </si>
  <si>
    <t>Rodeo</t>
  </si>
  <si>
    <t>The children of the camp have the idea of exchanging gifts. While living the fun adventure, our three friends understand that when we give a gift, the important thing is not the object.</t>
  </si>
  <si>
    <t>Gift Story</t>
  </si>
  <si>
    <t xml:space="preserve">Living By The Stars </t>
  </si>
  <si>
    <t>What do you see when you look up at the night sky? Maori believe they have genealogical ties to the celestial
bodies of the cosmos.</t>
  </si>
  <si>
    <t>Te Whanau Marama</t>
  </si>
  <si>
    <t>Milpirri - Winds Of Change</t>
  </si>
  <si>
    <t>Wanta is an initiated Warlpiri man who shares a deeply refreshing perspective on the challenges for his remote community in Central Australia.</t>
  </si>
  <si>
    <t xml:space="preserve">Lycett And Wallis </t>
  </si>
  <si>
    <t>Convict artist Joseph Lycett and his patron Newcastle Commandant Captain James Wallis started an art revolution that resulted in the preservation of vast amounts of Aboriginal Cultural Knowledge.</t>
  </si>
  <si>
    <t>Nicole is disgusted to have been spat on by Alexis' follower, and when she gets slammed on social media, decides to delete her accounts, determined to move on.</t>
  </si>
  <si>
    <t>Which came first - the chicken or the egg? We put Adam, MasterChef winner Julie Goodwin and comedian Aaron Chen to the test as they create dishes inspired by the conundrum in the Cook Up kitchen.</t>
  </si>
  <si>
    <t>Chicken Or Egg</t>
  </si>
  <si>
    <t xml:space="preserve"> Red Dirt Riders</t>
  </si>
  <si>
    <t>The Pilbara's first traffic jam forms during riding practice before a trip to the marsh. Living proof of the dangers of riding on country.</t>
  </si>
  <si>
    <t>Marsh, The</t>
  </si>
  <si>
    <t>When Smudge the puppy goes missing, Nina, Joe and Buddy interrupt their outdoor gymnastic practice and track his paw prints up to where he's stuck on a rocky ledge.</t>
  </si>
  <si>
    <t>Smudge Search Party</t>
  </si>
  <si>
    <t>Faiana is the world's first Pasifika courier fairy, but one day, things go terribly wrong with a very important magical delivery.</t>
  </si>
  <si>
    <t>Alulelei And The Secret Of The Stars</t>
  </si>
  <si>
    <t>Fuzzy and Tui learn that sometimes what you wish for is right at home.</t>
  </si>
  <si>
    <t>Hangi Sleep Over</t>
  </si>
  <si>
    <t>In the mountains, our heroes discover the entrance to a temple. They are greeted by a large priest wearing a mask with the head of a bird.</t>
  </si>
  <si>
    <t>Lavene, a Wankangurru/Adnyamathanha woman, is stuck in Community life and the unrelenting demands of people until a chance encounter with a travelling mentor changes her direction.</t>
  </si>
  <si>
    <t>Kaizi has been producing premium unrefined coconut oil for over 30 years. Now the owner of a thriving family business, Kaizi shares his family's story of continuing a cultural legacy.</t>
  </si>
  <si>
    <t xml:space="preserve">Indian Country Today </t>
  </si>
  <si>
    <t>Native American News</t>
  </si>
  <si>
    <t>Bamay</t>
  </si>
  <si>
    <t>Slow TV is back on NITV with more beautiful Bamay, celebrating stunning landscapes of Countries across Australia. Sit back and relax with the healing powers of Country.</t>
  </si>
  <si>
    <t>Barkinji - Ngyiampaa - Mutthi Mutthi Country - Mungo NSW Part 1</t>
  </si>
  <si>
    <t>Unknown Amazon</t>
  </si>
  <si>
    <t>Pedro travels into the heart of the Amazon to discover the changing world of the Ribeirinho, the river people of Brazil, and is invited on a terrifying search for the black caiman.</t>
  </si>
  <si>
    <t>River Hunters</t>
  </si>
  <si>
    <t xml:space="preserve">Chatham Islanders </t>
  </si>
  <si>
    <t>The Chatham Island archipelago is 45 minutes ahead and 800 kilometres east of Aotearoa. The land and the sea and the people are ruggedly beautiful.</t>
  </si>
  <si>
    <t>Beneath The Surface</t>
  </si>
  <si>
    <t>The Barber</t>
  </si>
  <si>
    <t>Zeb grew up never feeling like she never fitted the picture her parents expected.   Having the courage to be truthful to herself has made her a stalwart of the takatapui community.</t>
  </si>
  <si>
    <t>Being Me</t>
  </si>
  <si>
    <t xml:space="preserve">Over The Black Dot </t>
  </si>
  <si>
    <t>A weekly off-the-cuff footy chat with Rugby League great Dean Widders and Timana Tahu with regular recurring guest Bo De La Cruz. They discuss everything from the grass roots all the way to the NRL.</t>
  </si>
  <si>
    <t>Training Day</t>
  </si>
  <si>
    <t xml:space="preserve">l v </t>
  </si>
  <si>
    <t>Franz Josef</t>
  </si>
  <si>
    <t>Songlines on Screen</t>
  </si>
  <si>
    <t>After years of haunting silence, Tom returns to his grandmother's country, seeking the permission of Lawmen to learn Dhambul, the Morning Star ceremony.</t>
  </si>
  <si>
    <t>Finding Mawiranga</t>
  </si>
  <si>
    <t>Kakadu</t>
  </si>
  <si>
    <t>Ooraminna</t>
  </si>
  <si>
    <t>Isa asks us to consider how we can live in the city and still have traditional plants and medicines and our Knowledge Holders show us how!</t>
  </si>
  <si>
    <t>Cityfood</t>
  </si>
  <si>
    <t>The children go down to the Paperbark Billabong hoping to see the strange creature which the Elder Moort tells them lives in the water. Moort describes the noise made by the creature as 'Baoloo-oo'.</t>
  </si>
  <si>
    <t>Billabong Baoloo-Oo</t>
  </si>
  <si>
    <t>Waskwaabiish is a 10-year-old from the Mohawk and Anishinaabe nations. He's into science and cooking!</t>
  </si>
  <si>
    <t>Waskwaabiish</t>
  </si>
  <si>
    <t>When the kids help out at the local radio station they discover a problem with the antenna is being caused by a baby raccoon.</t>
  </si>
  <si>
    <t>Turtle Bay Radio</t>
  </si>
  <si>
    <t>Nanny Tuta loves to sing and her friend the Fox has composed a nice song for her - 'Tuta's song'. Listen to it and sing along!</t>
  </si>
  <si>
    <t>Nanny Tuta Song</t>
  </si>
  <si>
    <t>Bungy jumping from high above the rainforest to plunging deep within, Kayne comes face to face with an ill tempered whistling tarantula in this episode of Bushwhacked about facing your fears!</t>
  </si>
  <si>
    <t>Tarantula</t>
  </si>
  <si>
    <t>Find out why Kamil challenges Kayne to wash his hair with camel urine in a hilarious episode of Bushwhacked with the grossest mission yet!</t>
  </si>
  <si>
    <t>Camels</t>
  </si>
  <si>
    <t>While Pam is unhappy to be told that she is too small to do anything, Viola sends the campers on a surprise mission!</t>
  </si>
  <si>
    <t>Pam And Touti</t>
  </si>
  <si>
    <t>Ganbu Gulin: One Mob</t>
  </si>
  <si>
    <t>Stripped of their right to hold citizenship ceremonies, the Darebin community Aboriginal community and the Council created a new day to celebrate living together.</t>
  </si>
  <si>
    <t>Jupurrurla - Man of Media</t>
  </si>
  <si>
    <t>The story of Warlpiri elder and lawman, Francis Jupurrurla Kelly, who was instrumental in starting the Indigneous media industry in Australia and who now serves as Chair of the Central Land Council.</t>
  </si>
  <si>
    <t>Rocked by the proposition of a weekend with Dave's parents, Dawn asks Jack to come with her as a buffer. But she's frustrated when Jack receives a warmer welcome than she does.</t>
  </si>
  <si>
    <t>In the Cook Up kitchen, Rockwiz presenter Julia Zemiro, chef Morgan McGlone and Adam create some tasty dishes inspired by country music.</t>
  </si>
  <si>
    <t>Country Music</t>
  </si>
  <si>
    <t>Red Dirt Riders</t>
  </si>
  <si>
    <t>Near a ghost town on the coast, a famous red dog is resting in peace after an adventurous life. To visit his memorial the Red Dirt Riders must brave the Ngurin River crossing.</t>
  </si>
  <si>
    <t>Bajinhurrba</t>
  </si>
  <si>
    <t>When Chief Madwe builds the kids their very own fort they imagine themselves as a super rescuers ready to help those in need but Joe keeps raising false alarms.</t>
  </si>
  <si>
    <t>Spirit Fort</t>
  </si>
  <si>
    <t>Thanks to a magical tail, Lani is a shape shifting girl who can transform into a dolphin!  But one day her magical tail goes missing!</t>
  </si>
  <si>
    <t>Meilani The Brown Butterfly</t>
  </si>
  <si>
    <t>Fuzzy and her class visit Lola's Forest but when they get separated they learn a powerful lesson.</t>
  </si>
  <si>
    <t>Grace</t>
  </si>
  <si>
    <t>In the jungle, our heroes accompany Ma-Toot, who is looking for her son, Thot. Meanwhile, not far from there, pirates are working to restore an old park of attractions.</t>
  </si>
  <si>
    <t>Mama Thot</t>
  </si>
  <si>
    <t>The Ibarra brothers from Indigibee Bee Rescue open their backyards to share the wonderful world of native bees they rehabilitate and relocate using traditional Indigenous practices.</t>
  </si>
  <si>
    <t>The visionary people of Woorabinda are taking matters of community into their own hands and they're doing it their way and integrating culture into everyday life.</t>
  </si>
  <si>
    <t>Into The Future</t>
  </si>
  <si>
    <t xml:space="preserve">Living Black  </t>
  </si>
  <si>
    <t>John Maynard was a truck driver, a barman, and a builder's labourer, but a family history project changed his life forever. Karla Grant speaks to the renowned author about how history shaped his life.</t>
  </si>
  <si>
    <t>John Maynard - The Accidental Historian</t>
  </si>
  <si>
    <t>Barkinji - Ngyiampaa - Mutthi Mutthi Country - Mungo NSW Part 2</t>
  </si>
  <si>
    <t>Pedro heads to the Upper Amazon to meet local Brazilian communities, but he and his camera crew are unexpectedly targeted in a dangerous incident that quickly goes viral.</t>
  </si>
  <si>
    <t>Who Do You Think You Are? Bert Newton</t>
  </si>
  <si>
    <t>Beloved entertainer Bert Newton discovers the father he never knew was a true patriot who devoted his life to his country.</t>
  </si>
  <si>
    <t>Bert Newton</t>
  </si>
  <si>
    <t>Yokayi Footy</t>
  </si>
  <si>
    <t>Yokayi is Victory! AFL is back. Yokayi Footy returns with more deadly AFL action, interviews, and analysis. Hosted by Megan Waters and Andrew Krakouer.</t>
  </si>
  <si>
    <t xml:space="preserve">a d l v w </t>
  </si>
  <si>
    <t>This documentary narrative explores the complex being of Sonny Liston - one of boxing's most notorious fighters, and the mysterious circumstances of his death.</t>
  </si>
  <si>
    <t>Pariah: The Lives And Deaths Of Sonny Liston</t>
  </si>
  <si>
    <t>Lagau Danalaig - An Island Life</t>
  </si>
  <si>
    <t>With an idyllic island lifestyle as the backdrop, we find out what makes Badu unique through the stories of the people as expressed in their art and culture.</t>
  </si>
  <si>
    <t xml:space="preserve">Wiyi Yani U Thangani </t>
  </si>
  <si>
    <t>Wiyi Yani U Thangani (Women's Voices) is the story of strength, resilience, sovereignty and power that has been told by the voices of First Nations women and girls.</t>
  </si>
  <si>
    <t>Mataranka</t>
  </si>
  <si>
    <t>Hermannsburg</t>
  </si>
  <si>
    <t>Isa asks why Animal habitats are important and what we can learn from animals and how to be grateful for the food, shelter, knowledge and medicines our animal relatives provide.</t>
  </si>
  <si>
    <t>Animals</t>
  </si>
  <si>
    <t>Elder Moort goes fishing and is keen to show the children what an experienced hunter he is. He spots a long neck turtle in the swamp and positions himself on a log only to feel it move beneath him.</t>
  </si>
  <si>
    <t>Crocodile In A Swamp</t>
  </si>
  <si>
    <t>Kikpesan just turned 13. She's from the Mi'kmaq Nation and she lives in Esgenoopetitj, New Brunswick. Kikpesan is an accomplished archer, she has competed at the New Brunswisk Indian Summer Games.</t>
  </si>
  <si>
    <t>Kikpesan</t>
  </si>
  <si>
    <t>Nina is missing a moccasin she needs for pow-wow workout class and jumps to the conclusion that Smudge the puppy has taken it.</t>
  </si>
  <si>
    <t>Missing Moccasin</t>
  </si>
  <si>
    <t>Nanny Tuta and the Fox play shopping. The Fox wants to buy herself a car. Which car will Foxy choose and won't it be too big for her?</t>
  </si>
  <si>
    <t>Shop</t>
  </si>
  <si>
    <t>Kamil challenges Kayne to rescue a venomous, temperamental King Brown snake - and the King Brown is not too happy about it!</t>
  </si>
  <si>
    <t>King Brown Snake</t>
  </si>
  <si>
    <t>Nico has a bad cold and cannot participate in the fun adventure. In the end, he realizes that imagination is a wonderful power that he can use whenever he wants!</t>
  </si>
  <si>
    <t>Nico's Book</t>
  </si>
  <si>
    <t>Take Heart: Deadly Heart</t>
  </si>
  <si>
    <t>Take Heart: Deadly Heart tells the story of how remote Aboriginal communities across the top end of Australia are adopting innovative strategies to eliminate Rheumatic Heart Disease.</t>
  </si>
  <si>
    <t>Still annoyed with Madonna for refusing to hire her, Jojo heads to the bar, where Desi - who is short a bar manager - puts her to work. Meanwhile, Vili confronts Madonna.</t>
  </si>
  <si>
    <t>Adam, Nilgiris chef Ajoy Joshi and head chef at Foreign Return Siddarth Kalyanaraman join Adam in the Cook Up kitchen to create Indian dishes from regions that are close to them.</t>
  </si>
  <si>
    <t>Choose Your Own Indian Adventure</t>
  </si>
  <si>
    <t>Weymul is a safe place to ride with lots of tracks and stories. The Red Dirt Riders visit a shearer's shed where a mysterious spirit of the country lives.</t>
  </si>
  <si>
    <t>Weymul</t>
  </si>
  <si>
    <t xml:space="preserve">Inspired by his father, the Chief, Buddy becomes leader of the trio, giving orders to Nina, Joe and Smudge the puppy as they help neighbours. </t>
  </si>
  <si>
    <t>Buddy The Leader</t>
  </si>
  <si>
    <t xml:space="preserve">Tales Of The Moana </t>
  </si>
  <si>
    <t>After a storm at sea traps Masina on a deserted pacific island, she finds a magical seashell. Could this seashell help Masina finally get home?</t>
  </si>
  <si>
    <t>Losi The Giant Fisherman</t>
  </si>
  <si>
    <t>Fuzzy learns that if she doesn't respect her gift, she will lose it.</t>
  </si>
  <si>
    <t>Our heroes return to the frozen layer of Icelandis, intent on unlocking the secret of the ghost ship. Embarking alone, Spartakus finally goes  to meet the mysterious captain.</t>
  </si>
  <si>
    <t>Gateway To Dawn</t>
  </si>
  <si>
    <t>Ngarrindjeri and Kaurna man Allan Sumner, a local artist who has dedicated his life to creating art as a legacy for his family, takes the bold step of launching an Aboriginal cultural centre.</t>
  </si>
  <si>
    <t>Big Al's Big Dream</t>
  </si>
  <si>
    <t>Frustrated by a lack of understanding of Aboriginal culture in his Country, Mark Koolmatrie is on a mission to educate and share his ongoing connection to Country and self.</t>
  </si>
  <si>
    <t>Koomie Country</t>
  </si>
  <si>
    <t>The 77 Percent</t>
  </si>
  <si>
    <t>Africa is home to a large number of youth as they constitute 77 per cent of the continent's population. A few ambitious youngsters come together to share their vision for the continent's future.</t>
  </si>
  <si>
    <t>GERMANY</t>
  </si>
  <si>
    <t>Barkinji Country - The Barkaa NSW Part 1</t>
  </si>
  <si>
    <t>Pedro travels to the heart of the Upper Amazon to explore the history of racial inequality in Brazil, meeting the Quilombola people who are direct descendants of escaped slaves.</t>
  </si>
  <si>
    <t>Secrets Of Survival</t>
  </si>
  <si>
    <t xml:space="preserve">Going Places With Ernie Dingo </t>
  </si>
  <si>
    <t xml:space="preserve">a q </t>
  </si>
  <si>
    <t>Ernie meets a Boonwurrung man with a love for the ocean, an inspirational lady finding balance between farming and the environment, and a marine biologist following her passion.</t>
  </si>
  <si>
    <t>Phillip Island</t>
  </si>
  <si>
    <t>Rex and the village women start building his aid post but needs to get permission from the Chief. A pregnant mother needs to get a boat ride to a nearby mother's clinic which turns into a potentially</t>
  </si>
  <si>
    <t>PAPUA NEW GUINEA</t>
  </si>
  <si>
    <t>Cousins</t>
  </si>
  <si>
    <t>Entwines the very different lives of three Maori girls, cousins, through tumultuous decades, after one of them is taken from her family and raised in an orphanage.</t>
  </si>
  <si>
    <t>Ngumpin Kartiya</t>
  </si>
  <si>
    <t>This documentary looks at a proud and sometimes difficult past, and also celebrates a bright and better future.</t>
  </si>
  <si>
    <t>Palm Valley</t>
  </si>
  <si>
    <t>Anzac Hill</t>
  </si>
  <si>
    <t>Isa asks, 'What is your favourite game?' and our Science Questers take a look at how to design your own video game.</t>
  </si>
  <si>
    <t>Video Games</t>
  </si>
  <si>
    <t>Elder Moort spots an eagle flying over camp and decides he would like it for a pet. Moort calls the children to catch it for him. Later Moort is startled to see Boya in the sky holding onto a rope.</t>
  </si>
  <si>
    <t>Flight Of An Eagle</t>
  </si>
  <si>
    <t>Wiingashk is an 11-year-old boy from Sault Ste. Marie, Ontario. He's Ojibwe. Wiingashk loves to hang out with his father and together they practice archery and go hunting in the bush.</t>
  </si>
  <si>
    <t>Wiingashk</t>
  </si>
  <si>
    <t>Do you know what is Tuta's favourite game? It's Hide and seek! Nanny Tuta is playing Hide and seek with three butterflies. Help her find them!</t>
  </si>
  <si>
    <t>Hide And Seek</t>
  </si>
  <si>
    <t>Kayne's challenge? To race the biggest fish in the world, the Whale Shark at the stunning Ningaloo Reef in WA, problem is, they're a little harder to find than first expected.</t>
  </si>
  <si>
    <t>Whale Shark</t>
  </si>
  <si>
    <t>Kayne challenges Kamil to 5 mission in 24 hours in and around Sydney in a frantic race against the clock episode of Bushwhacked!</t>
  </si>
  <si>
    <t>Urban Animals</t>
  </si>
  <si>
    <t>Julie sees Viola hugging Pam and calling her her little treasure. She imagines that her aunt prefers Pam!</t>
  </si>
  <si>
    <t>Firekeepers Of Kakadu</t>
  </si>
  <si>
    <t>A documentary following the oldest surviving culture on earth, the Bininj people of the Aboriginal lands of Kakadu, who maintain a traditional life, as they have done so for over 65,000 years.</t>
  </si>
  <si>
    <t>Drew lashes out at Harper when she can't help with the kids, and Marley overhears. They are thrown when Marley is sent home for fighting at school. The couple continue to bicker.</t>
  </si>
  <si>
    <t>Pastry chef Lauren Eldridge and food writer Lorraine Elliott create their ultimate apple inspired treats in the Cook Up kitchen with Adam.</t>
  </si>
  <si>
    <t>Apple</t>
  </si>
  <si>
    <t>Bogged</t>
  </si>
  <si>
    <t>The Ngurin River runs to the coast but is often dry. On a rare rainy day, the Red Dirt Riders want to see how much water is in the dam.</t>
  </si>
  <si>
    <t xml:space="preserve">Wolf Joe </t>
  </si>
  <si>
    <t>When the kids find a turtle nest, they know they need to help the hatchlings overcome all obstacles to make it to the marsh, safe and sound.</t>
  </si>
  <si>
    <t>Turtle Trek</t>
  </si>
  <si>
    <t>Motiktik and his family have a magical secret, but one day their secret is revealed and suddenly things go very wrong in their village.</t>
  </si>
  <si>
    <t>Fa'ata The Mermaid</t>
  </si>
  <si>
    <t>Fuzzy's premonitions and Pop's search for his Ancestors threaten Harmony day.</t>
  </si>
  <si>
    <t>Blackbird</t>
  </si>
  <si>
    <t>Our heroes are back in Arkadia, discouraged at not having discovered the second Orichalcum.</t>
  </si>
  <si>
    <t xml:space="preserve">q </t>
  </si>
  <si>
    <t>Mikayla travels six hours a day from her island home to get an education and rarely misses a day of school. This doesn't surprise her friends, because this talented young leader has a bright future.</t>
  </si>
  <si>
    <t>Mikayla</t>
  </si>
  <si>
    <t>This story of -determination explores an Indigenous-led school program that's achieving real educational outcomes for the lives of disadvantaged kids from regional and remote Australia.</t>
  </si>
  <si>
    <t>Star Girls</t>
  </si>
  <si>
    <t>Nitv News: Nula 2023</t>
  </si>
  <si>
    <t>The latest news from the oldest living culture, join Natalie Ahmat and the team of NITV journalists for stories from an Indigenous perspective.</t>
  </si>
  <si>
    <t>Slow TV is back on NITV with more beautiful Bamay. Bamay III celebrates great Australian islands and saltwater country. Sit back and relax with the healing powers of country.</t>
  </si>
  <si>
    <t>North Stradbroke Island, Quandamooka Country Part 1</t>
  </si>
  <si>
    <t>A slow TV showcase of the stunning landscapes found in Larrakia and Wulwulam Country.</t>
  </si>
  <si>
    <t>Larrakia &amp; Wulwulam Country</t>
  </si>
  <si>
    <t>Pedro travels to Ecuador and encounters some of the Amazon's most precious wildlife. He also sets out to fulfil his lifelong dream with the Amazon's exclusive pink river dolphin.</t>
  </si>
  <si>
    <t>Into The Wild</t>
  </si>
  <si>
    <t>Ernie explores the Queensland's Gold Coast Hinterland region first with a hot air balloonist, then through eyes of an artist, and lastly with the experiences of a young Traditional owner.</t>
  </si>
  <si>
    <t>Gold Coast Hinterland</t>
  </si>
  <si>
    <t>4 For The Road</t>
  </si>
  <si>
    <t>NITV brings you the music you like to listen to when you're out on a long drive. Whether you like the reggae beats of Bart Willoughby, the sensational Casey Donovan or the soulful sounds of Ian Tambo.</t>
  </si>
  <si>
    <t>4 For The Road With Bart Willoughby</t>
  </si>
  <si>
    <t>College Behind Bars</t>
  </si>
  <si>
    <t xml:space="preserve">Students address the difficult circumstances of their past. The debate team preps to face the University of Vermont. Some make strides academically, while others are accused of breaking prison rules. </t>
  </si>
  <si>
    <t>I'm Trying To Get Home To My Family Too</t>
  </si>
  <si>
    <t>Maningrida</t>
  </si>
  <si>
    <t>Isa introduces us to the world of virtual reality and our Science Questers hang out with Indigenous artists developing their own virtual reality!</t>
  </si>
  <si>
    <t>Vr</t>
  </si>
  <si>
    <t>The children have never heard of a Bunyip. They are told by Elder Moort if they go near the ghostly bush they may see one. They follow Moort's advice to stay in a cave overnight to see for themselves.</t>
  </si>
  <si>
    <t>Myth Of The Bunyip</t>
  </si>
  <si>
    <t>Skawennahawi is a 9-year-old Mohawk girl from Ottawa, Ontario. She loves to hang out with her best friend, Eliane, and together they go to swim team practice and make a delicious Shepherd's Pie.</t>
  </si>
  <si>
    <t>Skawennahawi</t>
  </si>
  <si>
    <t>The Fox is getting ready for her first day at kindergarten and Nanny Tuta is helping her to pack her bag. Will Foxy need sportswear and rubber boots? Maybe some chestnuts?</t>
  </si>
  <si>
    <t>First Day Of School</t>
  </si>
  <si>
    <t>Kayne and Kamil set off to Uluru in search of Australia's greatest monitor, the perentie, but not without meeting some very special desert folk along the way!</t>
  </si>
  <si>
    <t>Perenties</t>
  </si>
  <si>
    <t>Dance Rites 2020</t>
  </si>
  <si>
    <t>Witness the powerful coming together of traditional customs, language and contemporary culture, with hundreds of First Nations dancers from around Australia competing for a grand prize of $20,000.</t>
  </si>
  <si>
    <t xml:space="preserve">My Survival As An Aboriginal </t>
  </si>
  <si>
    <t>Essie Coffey, a black activist and musician, shows the conflicts of living as an Aboriginal under white domination.</t>
  </si>
  <si>
    <t>Bush Bands Bash</t>
  </si>
  <si>
    <t>Bush Bands Bash is the biggest concert on the Alice Springs calendar and one of the most vibrant Indigenous events in Australia.</t>
  </si>
  <si>
    <t>Going Native</t>
  </si>
  <si>
    <t>Drew reveals an amazing indigenous-survivalist-past when travels to the Canadian Rockies. He learns live with no tools or shelter and how to throw the deadly Central American weapon called the Atlatl.</t>
  </si>
  <si>
    <t>Going Native Bush</t>
  </si>
  <si>
    <t>Chuck And The First People's Kitchen</t>
  </si>
  <si>
    <t>Chuck visits Gesgapegiac where he experiences Atlantic salmon fishing and cooking.</t>
  </si>
  <si>
    <t>Gesgapegiac Salmon</t>
  </si>
  <si>
    <t>Family Rules</t>
  </si>
  <si>
    <t xml:space="preserve">l </t>
  </si>
  <si>
    <t>Aleisha considers developing a side-hustle as a wedding planner, trying her skills out by organising a girls weekend for the family.</t>
  </si>
  <si>
    <t>Aleisha</t>
  </si>
  <si>
    <t>Boteti: The Returning River</t>
  </si>
  <si>
    <t>After years of extreme drought, the Boteti River in northern Botswana has finally returned in all its glory, transforming the landscape and bringing dramatic changes to the resident animals.</t>
  </si>
  <si>
    <t>Vermillion</t>
  </si>
  <si>
    <t xml:space="preserve">a l n </t>
  </si>
  <si>
    <t>Vermilion tells the story of a group of women who are close to each other - mothers, daughters, friends and neighbours. Some of their relationships are good and some are broken.</t>
  </si>
  <si>
    <t>The Land We're On With Penelope Towney</t>
  </si>
  <si>
    <t>In this short film, Penelope Towney performs an Acknowledgement of Country for the Dharawal and Yuin Nations. Penelope then speaks about performing Welcomes to Country and Acknowledgements of Country.</t>
  </si>
  <si>
    <t xml:space="preserve">Stories From The Land </t>
  </si>
  <si>
    <t xml:space="preserve">Coastal Africa </t>
  </si>
  <si>
    <t xml:space="preserve">Karla Grant Presents </t>
  </si>
  <si>
    <t>The Rainbow Of The Terha</t>
  </si>
  <si>
    <t>The Temple Of Condor</t>
  </si>
  <si>
    <t>A Photographic Exploration</t>
  </si>
  <si>
    <t>A Living Legacy: Kaizi's Traditional Coconut Oil</t>
  </si>
  <si>
    <t xml:space="preserve">Hunting Aotearoa </t>
  </si>
  <si>
    <t>The Keepers</t>
  </si>
  <si>
    <t>The Incident</t>
  </si>
  <si>
    <t>The Sweetest Gift</t>
  </si>
  <si>
    <t>It Takes A Village</t>
  </si>
  <si>
    <t>The Path Of Light</t>
  </si>
  <si>
    <t>The Neverending Story II: The Next Chapter</t>
  </si>
  <si>
    <t>Bastian is transported back to the world of Fantasia, where he finds that the land is now being destroyed by an evil sorceress. He joins forces with his friends to combat her evil advances.</t>
  </si>
  <si>
    <t>Did you know, that Maori months are actually named after stars? Certain stars signal which month we are in, and certain
moon phases signal the individual days within the month.</t>
  </si>
  <si>
    <t>Maramataka awhetu</t>
  </si>
  <si>
    <t>The Treasures Of Viola</t>
  </si>
  <si>
    <t>Matariki Tohu Mate</t>
  </si>
  <si>
    <t>Towards the end of the Maori new year, Matariki disappears from the sky for a month. Our tipuna believed that Matariki was preparing our loved ones that had passed away during the year.</t>
  </si>
  <si>
    <t>Howie Morrison journeys to breathtaking Franz Josef hunting the sought after bull tahr. An extra treat awaits when we visit New Zealand’s whitebait capital on the South Island’s West Coast.</t>
  </si>
  <si>
    <t>Detective Alonzo, a senior narcotics officer, must train Jake Hoyt during the course of a day. However, Hoyt learns that Alonzo's methods are not ethical and he soon realises that he is being trapped.</t>
  </si>
  <si>
    <t>Profiling the stories of two of the last remaining active traditional net fishermen on one of Canada’s largest freshwater lakes.</t>
  </si>
  <si>
    <t>The Last Fishermen</t>
  </si>
  <si>
    <t>Sweeping Shores</t>
  </si>
  <si>
    <t xml:space="preserve">The two dramatic coasts at the southern tip of Africa harbor a fringe of nearly 3000 km between land and sea - unrivalled for its beauty. </t>
  </si>
  <si>
    <t>TBA</t>
  </si>
  <si>
    <t>RUGBY LEAGUE</t>
  </si>
  <si>
    <t>AFL</t>
  </si>
  <si>
    <t>NATURAL HISTORY</t>
  </si>
  <si>
    <t>DOCUMENTARY SERIES</t>
  </si>
  <si>
    <t>FEATURE DOCUMENTARY</t>
  </si>
  <si>
    <t>MOVIE</t>
  </si>
  <si>
    <t>KARLA GRANT</t>
  </si>
  <si>
    <t>LATE NIGHT MOVIE</t>
  </si>
  <si>
    <t>ADVENTURE</t>
  </si>
  <si>
    <t>TRAVEL</t>
  </si>
  <si>
    <t>DRAMA</t>
  </si>
  <si>
    <t>NULA</t>
  </si>
  <si>
    <t>FAMILY MOVIE</t>
  </si>
  <si>
    <t>REALITY</t>
  </si>
  <si>
    <t>FEATURE DOCUMENTARY ENCORE</t>
  </si>
  <si>
    <t>MOTORSPORTS</t>
  </si>
  <si>
    <t>OVER THE BLACK DOT SEASON</t>
  </si>
  <si>
    <t>YOKAYI FOOTY SEASON PREMIERE</t>
  </si>
  <si>
    <t>Week 11: Sunday 12th March to Saturday 18th March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</si>
</sst>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rgb="FF9999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6">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0" borderId="0" xfId="0" applyAlignment="1">
      <alignment horizontal="left" wrapText="1"/>
    </xf>
    <xf numFmtId="0" fontId="0" fillId="0" borderId="0" xfId="0" applyAlignment="1">
      <alignment horizontal="left"/>
    </xf>
    <xf numFmtId="0" fontId="0" fillId="35" borderId="0" xfId="0" applyFill="1" applyAlignment="1">
      <alignment horizontal="center" vertical="center"/>
    </xf>
    <xf numFmtId="0" fontId="0" fillId="35" borderId="0" xfId="0" applyFill="1" applyAlignment="1">
      <alignment wrapText="1"/>
    </xf>
    <xf numFmtId="0" fontId="21" fillId="35" borderId="0" xfId="46" applyFont="1" applyFill="1" applyAlignment="1">
      <alignment horizontal="center" vertical="center" wrapText="1"/>
    </xf>
    <xf numFmtId="0" fontId="0" fillId="35" borderId="0" xfId="0" applyFill="1" applyAlignment="1">
      <alignment vertical="top" wrapText="1"/>
    </xf>
    <xf numFmtId="0" fontId="0" fillId="35"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51522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78"/>
  <sheetViews>
    <sheetView tabSelected="1" zoomScalePageLayoutView="0" workbookViewId="0" topLeftCell="A1">
      <pane ySplit="3" topLeftCell="A19" activePane="bottomLeft" state="frozen"/>
      <selection pane="topLeft" activeCell="A1" sqref="A1"/>
      <selection pane="bottomLeft" activeCell="A21" sqref="A21:IV21"/>
    </sheetView>
  </sheetViews>
  <sheetFormatPr defaultColWidth="9.140625" defaultRowHeight="15"/>
  <cols>
    <col min="1" max="1" width="10.140625" style="2" bestFit="1" customWidth="1"/>
    <col min="2" max="2" width="9.57421875" style="2" bestFit="1" customWidth="1"/>
    <col min="3" max="3" width="32.7109375" style="1" customWidth="1"/>
    <col min="4" max="4" width="31.57421875" style="1" customWidth="1"/>
    <col min="5" max="5" width="13.574218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18.28125" style="2" customWidth="1"/>
    <col min="11" max="11" width="37.8515625" style="3" customWidth="1"/>
    <col min="12" max="12" width="16.7109375" style="2" bestFit="1" customWidth="1"/>
    <col min="13" max="13" width="18.57421875" style="2" bestFit="1" customWidth="1"/>
    <col min="14" max="14" width="16.140625" style="2" bestFit="1" customWidth="1"/>
  </cols>
  <sheetData>
    <row r="1" ht="144.75" customHeight="1"/>
    <row r="2" spans="1:11" s="10" customFormat="1" ht="15">
      <c r="A2" s="10" t="s">
        <v>454</v>
      </c>
      <c r="C2" s="9"/>
      <c r="D2" s="9"/>
      <c r="K2" s="9"/>
    </row>
    <row r="3" spans="1:14" ht="14.25">
      <c r="A3" s="2" t="s">
        <v>0</v>
      </c>
      <c r="B3" s="2" t="s">
        <v>1</v>
      </c>
      <c r="C3" s="1" t="s">
        <v>2</v>
      </c>
      <c r="D3" s="1" t="s">
        <v>6</v>
      </c>
      <c r="E3" s="2" t="s">
        <v>9</v>
      </c>
      <c r="F3" s="2" t="s">
        <v>7</v>
      </c>
      <c r="G3" s="2" t="s">
        <v>3</v>
      </c>
      <c r="H3" s="2" t="s">
        <v>4</v>
      </c>
      <c r="I3" s="2" t="s">
        <v>8</v>
      </c>
      <c r="K3" s="3" t="s">
        <v>5</v>
      </c>
      <c r="L3" s="2" t="s">
        <v>10</v>
      </c>
      <c r="M3" s="2" t="s">
        <v>11</v>
      </c>
      <c r="N3" s="2" t="s">
        <v>12</v>
      </c>
    </row>
    <row r="4" spans="1:13" ht="72">
      <c r="A4" s="2" t="str">
        <f aca="true" t="shared" si="0" ref="A4:A34">"2023-03-12"</f>
        <v>2023-03-12</v>
      </c>
      <c r="B4" s="2" t="str">
        <f>"0500"</f>
        <v>0500</v>
      </c>
      <c r="C4" s="1" t="s">
        <v>13</v>
      </c>
      <c r="E4" s="2" t="str">
        <f aca="true" t="shared" si="1" ref="E4:E10">"02"</f>
        <v>02</v>
      </c>
      <c r="F4" s="2">
        <v>4</v>
      </c>
      <c r="G4" s="2" t="s">
        <v>14</v>
      </c>
      <c r="H4" s="2" t="s">
        <v>15</v>
      </c>
      <c r="I4" s="2" t="s">
        <v>17</v>
      </c>
      <c r="J4" s="4"/>
      <c r="K4" s="3" t="s">
        <v>16</v>
      </c>
      <c r="L4" s="2">
        <v>2011</v>
      </c>
      <c r="M4" s="2" t="s">
        <v>18</v>
      </c>
    </row>
    <row r="5" spans="1:13" ht="28.5">
      <c r="A5" s="2" t="str">
        <f t="shared" si="0"/>
        <v>2023-03-12</v>
      </c>
      <c r="B5" s="2" t="str">
        <f>"0600"</f>
        <v>0600</v>
      </c>
      <c r="C5" s="1" t="s">
        <v>19</v>
      </c>
      <c r="D5" s="1" t="s">
        <v>22</v>
      </c>
      <c r="E5" s="2" t="str">
        <f t="shared" si="1"/>
        <v>02</v>
      </c>
      <c r="F5" s="2">
        <v>13</v>
      </c>
      <c r="G5" s="2" t="s">
        <v>20</v>
      </c>
      <c r="I5" s="2" t="s">
        <v>17</v>
      </c>
      <c r="J5" s="4"/>
      <c r="K5" s="3" t="s">
        <v>21</v>
      </c>
      <c r="L5" s="2">
        <v>2019</v>
      </c>
      <c r="M5" s="2" t="s">
        <v>18</v>
      </c>
    </row>
    <row r="6" spans="1:13" ht="28.5">
      <c r="A6" s="2" t="str">
        <f t="shared" si="0"/>
        <v>2023-03-12</v>
      </c>
      <c r="B6" s="2" t="str">
        <f>"0625"</f>
        <v>0625</v>
      </c>
      <c r="C6" s="1" t="s">
        <v>19</v>
      </c>
      <c r="D6" s="1" t="s">
        <v>24</v>
      </c>
      <c r="E6" s="2" t="str">
        <f t="shared" si="1"/>
        <v>02</v>
      </c>
      <c r="F6" s="2">
        <v>1</v>
      </c>
      <c r="G6" s="2" t="s">
        <v>20</v>
      </c>
      <c r="I6" s="2" t="s">
        <v>17</v>
      </c>
      <c r="J6" s="4"/>
      <c r="K6" s="3" t="s">
        <v>21</v>
      </c>
      <c r="L6" s="2">
        <v>2019</v>
      </c>
      <c r="M6" s="2" t="s">
        <v>18</v>
      </c>
    </row>
    <row r="7" spans="1:13" ht="72">
      <c r="A7" s="2" t="str">
        <f t="shared" si="0"/>
        <v>2023-03-12</v>
      </c>
      <c r="B7" s="2" t="str">
        <f>"0650"</f>
        <v>0650</v>
      </c>
      <c r="C7" s="1" t="s">
        <v>25</v>
      </c>
      <c r="D7" s="1" t="s">
        <v>27</v>
      </c>
      <c r="E7" s="2" t="str">
        <f t="shared" si="1"/>
        <v>02</v>
      </c>
      <c r="F7" s="2">
        <v>7</v>
      </c>
      <c r="G7" s="2" t="s">
        <v>20</v>
      </c>
      <c r="I7" s="2" t="s">
        <v>17</v>
      </c>
      <c r="J7" s="4"/>
      <c r="K7" s="3" t="s">
        <v>26</v>
      </c>
      <c r="L7" s="2">
        <v>2018</v>
      </c>
      <c r="M7" s="2" t="s">
        <v>28</v>
      </c>
    </row>
    <row r="8" spans="1:13" ht="72">
      <c r="A8" s="2" t="str">
        <f t="shared" si="0"/>
        <v>2023-03-12</v>
      </c>
      <c r="B8" s="2" t="str">
        <f>"0715"</f>
        <v>0715</v>
      </c>
      <c r="C8" s="1" t="s">
        <v>29</v>
      </c>
      <c r="D8" s="1" t="s">
        <v>31</v>
      </c>
      <c r="E8" s="2" t="str">
        <f t="shared" si="1"/>
        <v>02</v>
      </c>
      <c r="F8" s="2">
        <v>2</v>
      </c>
      <c r="G8" s="2" t="s">
        <v>20</v>
      </c>
      <c r="I8" s="2" t="s">
        <v>17</v>
      </c>
      <c r="J8" s="4"/>
      <c r="K8" s="3" t="s">
        <v>30</v>
      </c>
      <c r="L8" s="2">
        <v>2018</v>
      </c>
      <c r="M8" s="2" t="s">
        <v>18</v>
      </c>
    </row>
    <row r="9" spans="1:13" ht="28.5">
      <c r="A9" s="2" t="str">
        <f t="shared" si="0"/>
        <v>2023-03-12</v>
      </c>
      <c r="B9" s="2" t="str">
        <f>"0730"</f>
        <v>0730</v>
      </c>
      <c r="C9" s="1" t="s">
        <v>32</v>
      </c>
      <c r="E9" s="2" t="str">
        <f t="shared" si="1"/>
        <v>02</v>
      </c>
      <c r="F9" s="2">
        <v>6</v>
      </c>
      <c r="G9" s="2" t="s">
        <v>20</v>
      </c>
      <c r="I9" s="2" t="s">
        <v>17</v>
      </c>
      <c r="J9" s="4"/>
      <c r="K9" s="3" t="s">
        <v>33</v>
      </c>
      <c r="L9" s="2">
        <v>2011</v>
      </c>
      <c r="M9" s="2" t="s">
        <v>18</v>
      </c>
    </row>
    <row r="10" spans="1:13" ht="57.75">
      <c r="A10" s="2" t="str">
        <f t="shared" si="0"/>
        <v>2023-03-12</v>
      </c>
      <c r="B10" s="2" t="str">
        <f>"0755"</f>
        <v>0755</v>
      </c>
      <c r="C10" s="1" t="s">
        <v>34</v>
      </c>
      <c r="D10" s="1" t="s">
        <v>36</v>
      </c>
      <c r="E10" s="2" t="str">
        <f t="shared" si="1"/>
        <v>02</v>
      </c>
      <c r="F10" s="2">
        <v>20</v>
      </c>
      <c r="G10" s="2" t="s">
        <v>20</v>
      </c>
      <c r="I10" s="2" t="s">
        <v>17</v>
      </c>
      <c r="J10" s="4"/>
      <c r="K10" s="3" t="s">
        <v>35</v>
      </c>
      <c r="L10" s="2">
        <v>2020</v>
      </c>
      <c r="M10" s="2" t="s">
        <v>28</v>
      </c>
    </row>
    <row r="11" spans="1:13" ht="57.75">
      <c r="A11" s="2" t="str">
        <f t="shared" si="0"/>
        <v>2023-03-12</v>
      </c>
      <c r="B11" s="2" t="str">
        <f>"0805"</f>
        <v>0805</v>
      </c>
      <c r="C11" s="1" t="s">
        <v>37</v>
      </c>
      <c r="D11" s="1" t="s">
        <v>39</v>
      </c>
      <c r="E11" s="2" t="str">
        <f>"01"</f>
        <v>01</v>
      </c>
      <c r="F11" s="2">
        <v>32</v>
      </c>
      <c r="G11" s="2" t="s">
        <v>20</v>
      </c>
      <c r="I11" s="2" t="s">
        <v>17</v>
      </c>
      <c r="J11" s="4"/>
      <c r="K11" s="3" t="s">
        <v>38</v>
      </c>
      <c r="L11" s="2">
        <v>2020</v>
      </c>
      <c r="M11" s="2" t="s">
        <v>28</v>
      </c>
    </row>
    <row r="12" spans="1:13" ht="72">
      <c r="A12" s="2" t="str">
        <f t="shared" si="0"/>
        <v>2023-03-12</v>
      </c>
      <c r="B12" s="2" t="str">
        <f>"0815"</f>
        <v>0815</v>
      </c>
      <c r="C12" s="1" t="s">
        <v>40</v>
      </c>
      <c r="D12" s="1" t="s">
        <v>42</v>
      </c>
      <c r="E12" s="2" t="str">
        <f>"01"</f>
        <v>01</v>
      </c>
      <c r="F12" s="2">
        <v>10</v>
      </c>
      <c r="G12" s="2" t="s">
        <v>20</v>
      </c>
      <c r="I12" s="2" t="s">
        <v>17</v>
      </c>
      <c r="J12" s="4"/>
      <c r="K12" s="3" t="s">
        <v>41</v>
      </c>
      <c r="L12" s="2">
        <v>2020</v>
      </c>
      <c r="M12" s="2" t="s">
        <v>43</v>
      </c>
    </row>
    <row r="13" spans="1:14" ht="43.5">
      <c r="A13" s="2" t="str">
        <f t="shared" si="0"/>
        <v>2023-03-12</v>
      </c>
      <c r="B13" s="2" t="str">
        <f>"0820"</f>
        <v>0820</v>
      </c>
      <c r="C13" s="1" t="s">
        <v>44</v>
      </c>
      <c r="D13" s="1" t="s">
        <v>46</v>
      </c>
      <c r="E13" s="2" t="str">
        <f>"02"</f>
        <v>02</v>
      </c>
      <c r="F13" s="2">
        <v>19</v>
      </c>
      <c r="G13" s="2" t="s">
        <v>14</v>
      </c>
      <c r="I13" s="2" t="s">
        <v>17</v>
      </c>
      <c r="J13" s="4"/>
      <c r="K13" s="3" t="s">
        <v>45</v>
      </c>
      <c r="L13" s="2">
        <v>1987</v>
      </c>
      <c r="M13" s="2" t="s">
        <v>47</v>
      </c>
      <c r="N13" s="2" t="s">
        <v>23</v>
      </c>
    </row>
    <row r="14" spans="1:13" ht="57.75">
      <c r="A14" s="2" t="str">
        <f t="shared" si="0"/>
        <v>2023-03-12</v>
      </c>
      <c r="B14" s="2" t="str">
        <f>"0845"</f>
        <v>0845</v>
      </c>
      <c r="C14" s="1" t="s">
        <v>48</v>
      </c>
      <c r="D14" s="1" t="s">
        <v>51</v>
      </c>
      <c r="E14" s="2" t="str">
        <f>"02"</f>
        <v>02</v>
      </c>
      <c r="F14" s="2">
        <v>5</v>
      </c>
      <c r="G14" s="2" t="s">
        <v>14</v>
      </c>
      <c r="H14" s="2" t="s">
        <v>49</v>
      </c>
      <c r="I14" s="2" t="s">
        <v>17</v>
      </c>
      <c r="J14" s="4"/>
      <c r="K14" s="3" t="s">
        <v>50</v>
      </c>
      <c r="L14" s="2">
        <v>2014</v>
      </c>
      <c r="M14" s="2" t="s">
        <v>18</v>
      </c>
    </row>
    <row r="15" spans="1:13" ht="72">
      <c r="A15" s="2" t="str">
        <f t="shared" si="0"/>
        <v>2023-03-12</v>
      </c>
      <c r="B15" s="2" t="str">
        <f>"0910"</f>
        <v>0910</v>
      </c>
      <c r="C15" s="1" t="s">
        <v>48</v>
      </c>
      <c r="D15" s="1" t="s">
        <v>53</v>
      </c>
      <c r="E15" s="2" t="str">
        <f>"02"</f>
        <v>02</v>
      </c>
      <c r="F15" s="2">
        <v>12</v>
      </c>
      <c r="G15" s="2" t="s">
        <v>20</v>
      </c>
      <c r="I15" s="2" t="s">
        <v>17</v>
      </c>
      <c r="J15" s="4"/>
      <c r="K15" s="3" t="s">
        <v>52</v>
      </c>
      <c r="L15" s="2">
        <v>2014</v>
      </c>
      <c r="M15" s="2" t="s">
        <v>18</v>
      </c>
    </row>
    <row r="16" spans="1:13" ht="72">
      <c r="A16" s="2" t="str">
        <f t="shared" si="0"/>
        <v>2023-03-12</v>
      </c>
      <c r="B16" s="2" t="str">
        <f>"0935"</f>
        <v>0935</v>
      </c>
      <c r="C16" s="1" t="s">
        <v>54</v>
      </c>
      <c r="D16" s="1" t="s">
        <v>56</v>
      </c>
      <c r="E16" s="2" t="str">
        <f>"03"</f>
        <v>03</v>
      </c>
      <c r="F16" s="2">
        <v>11</v>
      </c>
      <c r="G16" s="2" t="s">
        <v>20</v>
      </c>
      <c r="I16" s="2" t="s">
        <v>17</v>
      </c>
      <c r="J16" s="4"/>
      <c r="K16" s="3" t="s">
        <v>55</v>
      </c>
      <c r="L16" s="2">
        <v>2019</v>
      </c>
      <c r="M16" s="2" t="s">
        <v>28</v>
      </c>
    </row>
    <row r="17" spans="1:14" ht="43.5">
      <c r="A17" s="7" t="str">
        <f t="shared" si="0"/>
        <v>2023-03-12</v>
      </c>
      <c r="B17" s="7" t="str">
        <f>"1000"</f>
        <v>1000</v>
      </c>
      <c r="C17" s="8" t="s">
        <v>57</v>
      </c>
      <c r="D17" s="8" t="s">
        <v>60</v>
      </c>
      <c r="E17" s="7" t="str">
        <f>"2023"</f>
        <v>2023</v>
      </c>
      <c r="F17" s="7">
        <v>1</v>
      </c>
      <c r="G17" s="7" t="s">
        <v>58</v>
      </c>
      <c r="H17" s="7"/>
      <c r="I17" s="7" t="s">
        <v>17</v>
      </c>
      <c r="J17" s="5" t="s">
        <v>451</v>
      </c>
      <c r="K17" s="6" t="s">
        <v>59</v>
      </c>
      <c r="L17" s="7">
        <v>2023</v>
      </c>
      <c r="M17" s="7" t="s">
        <v>61</v>
      </c>
      <c r="N17" s="7"/>
    </row>
    <row r="18" spans="1:14" ht="57.75">
      <c r="A18" s="7" t="str">
        <f t="shared" si="0"/>
        <v>2023-03-12</v>
      </c>
      <c r="B18" s="7" t="str">
        <f>"1100"</f>
        <v>1100</v>
      </c>
      <c r="C18" s="8" t="s">
        <v>62</v>
      </c>
      <c r="D18" s="8" t="s">
        <v>64</v>
      </c>
      <c r="E18" s="7" t="str">
        <f aca="true" t="shared" si="2" ref="E18:E23">"2022"</f>
        <v>2022</v>
      </c>
      <c r="F18" s="7">
        <v>1</v>
      </c>
      <c r="G18" s="7" t="s">
        <v>58</v>
      </c>
      <c r="H18" s="7"/>
      <c r="I18" s="7" t="s">
        <v>17</v>
      </c>
      <c r="J18" s="5" t="s">
        <v>436</v>
      </c>
      <c r="K18" s="6" t="s">
        <v>63</v>
      </c>
      <c r="L18" s="7">
        <v>2022</v>
      </c>
      <c r="M18" s="7" t="s">
        <v>18</v>
      </c>
      <c r="N18" s="7"/>
    </row>
    <row r="19" spans="1:14" ht="57.75">
      <c r="A19" s="7" t="str">
        <f t="shared" si="0"/>
        <v>2023-03-12</v>
      </c>
      <c r="B19" s="11">
        <v>1230</v>
      </c>
      <c r="C19" s="8" t="s">
        <v>65</v>
      </c>
      <c r="D19" s="8" t="s">
        <v>67</v>
      </c>
      <c r="E19" s="7" t="str">
        <f t="shared" si="2"/>
        <v>2022</v>
      </c>
      <c r="F19" s="7">
        <v>1</v>
      </c>
      <c r="G19" s="7" t="s">
        <v>58</v>
      </c>
      <c r="H19" s="7"/>
      <c r="I19" s="7" t="s">
        <v>17</v>
      </c>
      <c r="J19" s="5" t="s">
        <v>436</v>
      </c>
      <c r="K19" s="6" t="s">
        <v>66</v>
      </c>
      <c r="L19" s="7">
        <v>2022</v>
      </c>
      <c r="M19" s="7" t="s">
        <v>18</v>
      </c>
      <c r="N19" s="7"/>
    </row>
    <row r="20" spans="1:14" ht="57.75">
      <c r="A20" s="7" t="str">
        <f t="shared" si="0"/>
        <v>2023-03-12</v>
      </c>
      <c r="B20" s="11">
        <v>1300</v>
      </c>
      <c r="C20" s="8" t="s">
        <v>65</v>
      </c>
      <c r="D20" s="8" t="s">
        <v>68</v>
      </c>
      <c r="E20" s="7" t="str">
        <f t="shared" si="2"/>
        <v>2022</v>
      </c>
      <c r="F20" s="7">
        <v>2</v>
      </c>
      <c r="G20" s="7" t="s">
        <v>58</v>
      </c>
      <c r="H20" s="7"/>
      <c r="I20" s="7" t="s">
        <v>17</v>
      </c>
      <c r="J20" s="5" t="s">
        <v>436</v>
      </c>
      <c r="K20" s="6" t="s">
        <v>66</v>
      </c>
      <c r="L20" s="7">
        <v>2022</v>
      </c>
      <c r="M20" s="7" t="s">
        <v>18</v>
      </c>
      <c r="N20" s="7"/>
    </row>
    <row r="21" spans="1:14" s="15" customFormat="1" ht="28.5">
      <c r="A21" s="11" t="str">
        <f t="shared" si="0"/>
        <v>2023-03-12</v>
      </c>
      <c r="B21" s="11">
        <v>1340</v>
      </c>
      <c r="C21" s="12" t="s">
        <v>69</v>
      </c>
      <c r="D21" s="12"/>
      <c r="E21" s="11" t="str">
        <f t="shared" si="2"/>
        <v>2022</v>
      </c>
      <c r="F21" s="11">
        <v>15</v>
      </c>
      <c r="G21" s="11"/>
      <c r="H21" s="11"/>
      <c r="I21" s="11"/>
      <c r="J21" s="13" t="s">
        <v>437</v>
      </c>
      <c r="K21" s="14" t="s">
        <v>70</v>
      </c>
      <c r="L21" s="11">
        <v>2022</v>
      </c>
      <c r="M21" s="11" t="s">
        <v>18</v>
      </c>
      <c r="N21" s="11"/>
    </row>
    <row r="22" spans="1:14" ht="28.5">
      <c r="A22" s="7" t="str">
        <f t="shared" si="0"/>
        <v>2023-03-12</v>
      </c>
      <c r="B22" s="11">
        <v>1500</v>
      </c>
      <c r="C22" s="8" t="s">
        <v>69</v>
      </c>
      <c r="D22" s="8"/>
      <c r="E22" s="7" t="str">
        <f t="shared" si="2"/>
        <v>2022</v>
      </c>
      <c r="F22" s="7">
        <v>15</v>
      </c>
      <c r="G22" s="7"/>
      <c r="H22" s="7"/>
      <c r="I22" s="7"/>
      <c r="J22" s="5" t="s">
        <v>437</v>
      </c>
      <c r="K22" s="6" t="s">
        <v>70</v>
      </c>
      <c r="L22" s="7">
        <v>2022</v>
      </c>
      <c r="M22" s="7" t="s">
        <v>18</v>
      </c>
      <c r="N22" s="7"/>
    </row>
    <row r="23" spans="1:14" ht="57.75">
      <c r="A23" s="7" t="str">
        <f t="shared" si="0"/>
        <v>2023-03-12</v>
      </c>
      <c r="B23" s="11">
        <v>1615</v>
      </c>
      <c r="C23" s="8" t="s">
        <v>71</v>
      </c>
      <c r="D23" s="8"/>
      <c r="E23" s="7" t="str">
        <f t="shared" si="2"/>
        <v>2022</v>
      </c>
      <c r="F23" s="7">
        <v>12</v>
      </c>
      <c r="G23" s="7" t="s">
        <v>58</v>
      </c>
      <c r="H23" s="7"/>
      <c r="I23" s="7" t="s">
        <v>17</v>
      </c>
      <c r="J23" s="5" t="s">
        <v>436</v>
      </c>
      <c r="K23" s="6" t="s">
        <v>72</v>
      </c>
      <c r="L23" s="7">
        <v>2022</v>
      </c>
      <c r="M23" s="7" t="s">
        <v>18</v>
      </c>
      <c r="N23" s="7"/>
    </row>
    <row r="24" spans="1:13" ht="57.75">
      <c r="A24" s="2" t="str">
        <f t="shared" si="0"/>
        <v>2023-03-12</v>
      </c>
      <c r="B24" s="2" t="str">
        <f>"1800"</f>
        <v>1800</v>
      </c>
      <c r="C24" s="1" t="s">
        <v>409</v>
      </c>
      <c r="D24" s="1" t="s">
        <v>432</v>
      </c>
      <c r="E24" s="2" t="str">
        <f>"01"</f>
        <v>01</v>
      </c>
      <c r="F24" s="2">
        <v>3</v>
      </c>
      <c r="G24" s="2" t="s">
        <v>14</v>
      </c>
      <c r="H24" s="2" t="s">
        <v>49</v>
      </c>
      <c r="J24" s="4"/>
      <c r="K24" s="3" t="s">
        <v>431</v>
      </c>
      <c r="L24" s="2">
        <v>2021</v>
      </c>
      <c r="M24" s="2" t="s">
        <v>28</v>
      </c>
    </row>
    <row r="25" spans="1:13" ht="57.75">
      <c r="A25" s="2" t="str">
        <f t="shared" si="0"/>
        <v>2023-03-12</v>
      </c>
      <c r="B25" s="2" t="str">
        <f>"1830"</f>
        <v>1830</v>
      </c>
      <c r="C25" s="1" t="s">
        <v>74</v>
      </c>
      <c r="E25" s="2" t="str">
        <f>"2023"</f>
        <v>2023</v>
      </c>
      <c r="F25" s="2">
        <v>44</v>
      </c>
      <c r="G25" s="2" t="s">
        <v>58</v>
      </c>
      <c r="I25" s="2" t="s">
        <v>17</v>
      </c>
      <c r="J25" s="4"/>
      <c r="K25" s="3" t="s">
        <v>75</v>
      </c>
      <c r="L25" s="2">
        <v>2023</v>
      </c>
      <c r="M25" s="2" t="s">
        <v>18</v>
      </c>
    </row>
    <row r="26" spans="1:14" ht="72">
      <c r="A26" s="7" t="str">
        <f t="shared" si="0"/>
        <v>2023-03-12</v>
      </c>
      <c r="B26" s="7" t="str">
        <f>"1840"</f>
        <v>1840</v>
      </c>
      <c r="C26" s="8" t="s">
        <v>76</v>
      </c>
      <c r="D26" s="8" t="s">
        <v>79</v>
      </c>
      <c r="E26" s="7" t="str">
        <f>"01"</f>
        <v>01</v>
      </c>
      <c r="F26" s="7">
        <v>3</v>
      </c>
      <c r="G26" s="7" t="s">
        <v>14</v>
      </c>
      <c r="H26" s="7" t="s">
        <v>77</v>
      </c>
      <c r="I26" s="7" t="s">
        <v>17</v>
      </c>
      <c r="J26" s="5" t="s">
        <v>438</v>
      </c>
      <c r="K26" s="6" t="s">
        <v>78</v>
      </c>
      <c r="L26" s="7">
        <v>2017</v>
      </c>
      <c r="M26" s="7" t="s">
        <v>43</v>
      </c>
      <c r="N26" s="7" t="s">
        <v>23</v>
      </c>
    </row>
    <row r="27" spans="1:14" ht="72">
      <c r="A27" s="7" t="str">
        <f t="shared" si="0"/>
        <v>2023-03-12</v>
      </c>
      <c r="B27" s="7" t="str">
        <f>"1940"</f>
        <v>1940</v>
      </c>
      <c r="C27" s="8" t="s">
        <v>80</v>
      </c>
      <c r="D27" s="8" t="s">
        <v>82</v>
      </c>
      <c r="E27" s="7" t="str">
        <f>" "</f>
        <v> </v>
      </c>
      <c r="F27" s="7">
        <v>2</v>
      </c>
      <c r="G27" s="7" t="s">
        <v>14</v>
      </c>
      <c r="H27" s="7"/>
      <c r="I27" s="7"/>
      <c r="J27" s="5" t="s">
        <v>439</v>
      </c>
      <c r="K27" s="6" t="s">
        <v>81</v>
      </c>
      <c r="L27" s="7">
        <v>2022</v>
      </c>
      <c r="M27" s="7" t="s">
        <v>28</v>
      </c>
      <c r="N27" s="7"/>
    </row>
    <row r="28" spans="1:14" ht="72">
      <c r="A28" s="7" t="str">
        <f t="shared" si="0"/>
        <v>2023-03-12</v>
      </c>
      <c r="B28" s="7" t="str">
        <f>"2030"</f>
        <v>2030</v>
      </c>
      <c r="C28" s="8" t="s">
        <v>83</v>
      </c>
      <c r="D28" s="8"/>
      <c r="E28" s="7" t="str">
        <f>" "</f>
        <v> </v>
      </c>
      <c r="F28" s="7">
        <v>0</v>
      </c>
      <c r="G28" s="7" t="s">
        <v>14</v>
      </c>
      <c r="H28" s="7" t="s">
        <v>77</v>
      </c>
      <c r="I28" s="7" t="s">
        <v>17</v>
      </c>
      <c r="J28" s="5" t="s">
        <v>440</v>
      </c>
      <c r="K28" s="6" t="s">
        <v>84</v>
      </c>
      <c r="L28" s="7">
        <v>2020</v>
      </c>
      <c r="M28" s="7" t="s">
        <v>18</v>
      </c>
      <c r="N28" s="7" t="s">
        <v>23</v>
      </c>
    </row>
    <row r="29" spans="1:14" ht="43.5">
      <c r="A29" s="7" t="str">
        <f t="shared" si="0"/>
        <v>2023-03-12</v>
      </c>
      <c r="B29" s="7" t="str">
        <f>"2215"</f>
        <v>2215</v>
      </c>
      <c r="C29" s="8" t="s">
        <v>85</v>
      </c>
      <c r="D29" s="8" t="s">
        <v>73</v>
      </c>
      <c r="E29" s="7" t="str">
        <f>" "</f>
        <v> </v>
      </c>
      <c r="F29" s="7">
        <v>0</v>
      </c>
      <c r="G29" s="7" t="s">
        <v>86</v>
      </c>
      <c r="H29" s="7" t="s">
        <v>77</v>
      </c>
      <c r="I29" s="7" t="s">
        <v>17</v>
      </c>
      <c r="J29" s="5" t="s">
        <v>441</v>
      </c>
      <c r="K29" s="6" t="s">
        <v>87</v>
      </c>
      <c r="L29" s="7">
        <v>2018</v>
      </c>
      <c r="M29" s="7" t="s">
        <v>28</v>
      </c>
      <c r="N29" s="7"/>
    </row>
    <row r="30" spans="1:13" ht="72">
      <c r="A30" s="2" t="str">
        <f t="shared" si="0"/>
        <v>2023-03-12</v>
      </c>
      <c r="B30" s="2" t="str">
        <f>"2400"</f>
        <v>2400</v>
      </c>
      <c r="C30" s="1" t="s">
        <v>13</v>
      </c>
      <c r="E30" s="2" t="str">
        <f aca="true" t="shared" si="3" ref="E30:E41">"02"</f>
        <v>02</v>
      </c>
      <c r="F30" s="2">
        <v>5</v>
      </c>
      <c r="G30" s="2" t="s">
        <v>14</v>
      </c>
      <c r="H30" s="2" t="s">
        <v>15</v>
      </c>
      <c r="I30" s="2" t="s">
        <v>17</v>
      </c>
      <c r="J30" s="4"/>
      <c r="K30" s="3" t="s">
        <v>16</v>
      </c>
      <c r="L30" s="2">
        <v>2011</v>
      </c>
      <c r="M30" s="2" t="s">
        <v>18</v>
      </c>
    </row>
    <row r="31" spans="1:13" ht="72">
      <c r="A31" s="2" t="str">
        <f t="shared" si="0"/>
        <v>2023-03-12</v>
      </c>
      <c r="B31" s="2" t="str">
        <f>"2500"</f>
        <v>2500</v>
      </c>
      <c r="C31" s="1" t="s">
        <v>13</v>
      </c>
      <c r="E31" s="2" t="str">
        <f t="shared" si="3"/>
        <v>02</v>
      </c>
      <c r="F31" s="2">
        <v>5</v>
      </c>
      <c r="G31" s="2" t="s">
        <v>14</v>
      </c>
      <c r="H31" s="2" t="s">
        <v>15</v>
      </c>
      <c r="I31" s="2" t="s">
        <v>17</v>
      </c>
      <c r="J31" s="4"/>
      <c r="K31" s="3" t="s">
        <v>16</v>
      </c>
      <c r="L31" s="2">
        <v>2011</v>
      </c>
      <c r="M31" s="2" t="s">
        <v>18</v>
      </c>
    </row>
    <row r="32" spans="1:13" ht="72">
      <c r="A32" s="2" t="str">
        <f t="shared" si="0"/>
        <v>2023-03-12</v>
      </c>
      <c r="B32" s="2" t="str">
        <f>"2600"</f>
        <v>2600</v>
      </c>
      <c r="C32" s="1" t="s">
        <v>13</v>
      </c>
      <c r="E32" s="2" t="str">
        <f t="shared" si="3"/>
        <v>02</v>
      </c>
      <c r="F32" s="2">
        <v>5</v>
      </c>
      <c r="G32" s="2" t="s">
        <v>14</v>
      </c>
      <c r="H32" s="2" t="s">
        <v>15</v>
      </c>
      <c r="I32" s="2" t="s">
        <v>17</v>
      </c>
      <c r="J32" s="4"/>
      <c r="K32" s="3" t="s">
        <v>16</v>
      </c>
      <c r="L32" s="2">
        <v>2011</v>
      </c>
      <c r="M32" s="2" t="s">
        <v>18</v>
      </c>
    </row>
    <row r="33" spans="1:13" ht="72">
      <c r="A33" s="2" t="str">
        <f t="shared" si="0"/>
        <v>2023-03-12</v>
      </c>
      <c r="B33" s="2" t="str">
        <f>"2700"</f>
        <v>2700</v>
      </c>
      <c r="C33" s="1" t="s">
        <v>13</v>
      </c>
      <c r="E33" s="2" t="str">
        <f t="shared" si="3"/>
        <v>02</v>
      </c>
      <c r="F33" s="2">
        <v>5</v>
      </c>
      <c r="G33" s="2" t="s">
        <v>14</v>
      </c>
      <c r="H33" s="2" t="s">
        <v>15</v>
      </c>
      <c r="I33" s="2" t="s">
        <v>17</v>
      </c>
      <c r="J33" s="4"/>
      <c r="K33" s="3" t="s">
        <v>16</v>
      </c>
      <c r="L33" s="2">
        <v>2011</v>
      </c>
      <c r="M33" s="2" t="s">
        <v>18</v>
      </c>
    </row>
    <row r="34" spans="1:13" ht="72">
      <c r="A34" s="2" t="str">
        <f t="shared" si="0"/>
        <v>2023-03-12</v>
      </c>
      <c r="B34" s="2" t="str">
        <f>"2800"</f>
        <v>2800</v>
      </c>
      <c r="C34" s="1" t="s">
        <v>13</v>
      </c>
      <c r="E34" s="2" t="str">
        <f t="shared" si="3"/>
        <v>02</v>
      </c>
      <c r="F34" s="2">
        <v>5</v>
      </c>
      <c r="G34" s="2" t="s">
        <v>14</v>
      </c>
      <c r="H34" s="2" t="s">
        <v>15</v>
      </c>
      <c r="I34" s="2" t="s">
        <v>17</v>
      </c>
      <c r="J34" s="4"/>
      <c r="K34" s="3" t="s">
        <v>16</v>
      </c>
      <c r="L34" s="2">
        <v>2011</v>
      </c>
      <c r="M34" s="2" t="s">
        <v>18</v>
      </c>
    </row>
    <row r="35" spans="1:13" ht="72">
      <c r="A35" s="2" t="str">
        <f aca="true" t="shared" si="4" ref="A35:A75">"2023-03-13"</f>
        <v>2023-03-13</v>
      </c>
      <c r="B35" s="2" t="str">
        <f>"0500"</f>
        <v>0500</v>
      </c>
      <c r="C35" s="1" t="s">
        <v>13</v>
      </c>
      <c r="E35" s="2" t="str">
        <f t="shared" si="3"/>
        <v>02</v>
      </c>
      <c r="F35" s="2">
        <v>5</v>
      </c>
      <c r="G35" s="2" t="s">
        <v>14</v>
      </c>
      <c r="H35" s="2" t="s">
        <v>15</v>
      </c>
      <c r="I35" s="2" t="s">
        <v>17</v>
      </c>
      <c r="J35" s="4"/>
      <c r="K35" s="3" t="s">
        <v>16</v>
      </c>
      <c r="L35" s="2">
        <v>2011</v>
      </c>
      <c r="M35" s="2" t="s">
        <v>18</v>
      </c>
    </row>
    <row r="36" spans="1:13" ht="28.5">
      <c r="A36" s="2" t="str">
        <f t="shared" si="4"/>
        <v>2023-03-13</v>
      </c>
      <c r="B36" s="2" t="str">
        <f>"0600"</f>
        <v>0600</v>
      </c>
      <c r="C36" s="1" t="s">
        <v>19</v>
      </c>
      <c r="D36" s="1" t="s">
        <v>88</v>
      </c>
      <c r="E36" s="2" t="str">
        <f t="shared" si="3"/>
        <v>02</v>
      </c>
      <c r="F36" s="2">
        <v>2</v>
      </c>
      <c r="G36" s="2" t="s">
        <v>20</v>
      </c>
      <c r="I36" s="2" t="s">
        <v>17</v>
      </c>
      <c r="J36" s="4"/>
      <c r="K36" s="3" t="s">
        <v>21</v>
      </c>
      <c r="L36" s="2">
        <v>2019</v>
      </c>
      <c r="M36" s="2" t="s">
        <v>18</v>
      </c>
    </row>
    <row r="37" spans="1:13" ht="28.5">
      <c r="A37" s="2" t="str">
        <f t="shared" si="4"/>
        <v>2023-03-13</v>
      </c>
      <c r="B37" s="2" t="str">
        <f>"0625"</f>
        <v>0625</v>
      </c>
      <c r="C37" s="1" t="s">
        <v>19</v>
      </c>
      <c r="D37" s="1" t="s">
        <v>89</v>
      </c>
      <c r="E37" s="2" t="str">
        <f t="shared" si="3"/>
        <v>02</v>
      </c>
      <c r="F37" s="2">
        <v>3</v>
      </c>
      <c r="G37" s="2" t="s">
        <v>20</v>
      </c>
      <c r="I37" s="2" t="s">
        <v>17</v>
      </c>
      <c r="J37" s="4"/>
      <c r="K37" s="3" t="s">
        <v>21</v>
      </c>
      <c r="L37" s="2">
        <v>2019</v>
      </c>
      <c r="M37" s="2" t="s">
        <v>18</v>
      </c>
    </row>
    <row r="38" spans="1:13" ht="57.75">
      <c r="A38" s="2" t="str">
        <f t="shared" si="4"/>
        <v>2023-03-13</v>
      </c>
      <c r="B38" s="2" t="str">
        <f>"0650"</f>
        <v>0650</v>
      </c>
      <c r="C38" s="1" t="s">
        <v>25</v>
      </c>
      <c r="D38" s="1" t="s">
        <v>91</v>
      </c>
      <c r="E38" s="2" t="str">
        <f t="shared" si="3"/>
        <v>02</v>
      </c>
      <c r="F38" s="2">
        <v>8</v>
      </c>
      <c r="G38" s="2" t="s">
        <v>20</v>
      </c>
      <c r="I38" s="2" t="s">
        <v>17</v>
      </c>
      <c r="J38" s="4"/>
      <c r="K38" s="3" t="s">
        <v>90</v>
      </c>
      <c r="L38" s="2">
        <v>2018</v>
      </c>
      <c r="M38" s="2" t="s">
        <v>28</v>
      </c>
    </row>
    <row r="39" spans="1:13" ht="72">
      <c r="A39" s="2" t="str">
        <f t="shared" si="4"/>
        <v>2023-03-13</v>
      </c>
      <c r="B39" s="2" t="str">
        <f>"0715"</f>
        <v>0715</v>
      </c>
      <c r="C39" s="1" t="s">
        <v>29</v>
      </c>
      <c r="D39" s="1" t="s">
        <v>93</v>
      </c>
      <c r="E39" s="2" t="str">
        <f t="shared" si="3"/>
        <v>02</v>
      </c>
      <c r="F39" s="2">
        <v>3</v>
      </c>
      <c r="G39" s="2" t="s">
        <v>20</v>
      </c>
      <c r="I39" s="2" t="s">
        <v>17</v>
      </c>
      <c r="J39" s="4"/>
      <c r="K39" s="3" t="s">
        <v>92</v>
      </c>
      <c r="L39" s="2">
        <v>2018</v>
      </c>
      <c r="M39" s="2" t="s">
        <v>18</v>
      </c>
    </row>
    <row r="40" spans="1:13" ht="28.5">
      <c r="A40" s="2" t="str">
        <f t="shared" si="4"/>
        <v>2023-03-13</v>
      </c>
      <c r="B40" s="2" t="str">
        <f>"0730"</f>
        <v>0730</v>
      </c>
      <c r="C40" s="1" t="s">
        <v>32</v>
      </c>
      <c r="E40" s="2" t="str">
        <f t="shared" si="3"/>
        <v>02</v>
      </c>
      <c r="F40" s="2">
        <v>7</v>
      </c>
      <c r="G40" s="2" t="s">
        <v>20</v>
      </c>
      <c r="I40" s="2" t="s">
        <v>17</v>
      </c>
      <c r="J40" s="4"/>
      <c r="K40" s="3" t="s">
        <v>33</v>
      </c>
      <c r="L40" s="2">
        <v>2011</v>
      </c>
      <c r="M40" s="2" t="s">
        <v>18</v>
      </c>
    </row>
    <row r="41" spans="1:13" ht="57.75">
      <c r="A41" s="2" t="str">
        <f t="shared" si="4"/>
        <v>2023-03-13</v>
      </c>
      <c r="B41" s="2" t="str">
        <f>"0755"</f>
        <v>0755</v>
      </c>
      <c r="C41" s="1" t="s">
        <v>34</v>
      </c>
      <c r="D41" s="1" t="s">
        <v>95</v>
      </c>
      <c r="E41" s="2" t="str">
        <f t="shared" si="3"/>
        <v>02</v>
      </c>
      <c r="F41" s="2">
        <v>11</v>
      </c>
      <c r="G41" s="2" t="s">
        <v>20</v>
      </c>
      <c r="H41" s="2" t="s">
        <v>49</v>
      </c>
      <c r="I41" s="2" t="s">
        <v>17</v>
      </c>
      <c r="J41" s="4"/>
      <c r="K41" s="3" t="s">
        <v>94</v>
      </c>
      <c r="L41" s="2">
        <v>2020</v>
      </c>
      <c r="M41" s="2" t="s">
        <v>28</v>
      </c>
    </row>
    <row r="42" spans="1:13" ht="57.75">
      <c r="A42" s="2" t="str">
        <f t="shared" si="4"/>
        <v>2023-03-13</v>
      </c>
      <c r="B42" s="2" t="str">
        <f>"0805"</f>
        <v>0805</v>
      </c>
      <c r="C42" s="1" t="s">
        <v>37</v>
      </c>
      <c r="D42" s="1" t="s">
        <v>97</v>
      </c>
      <c r="E42" s="2" t="str">
        <f>"01"</f>
        <v>01</v>
      </c>
      <c r="F42" s="2">
        <v>33</v>
      </c>
      <c r="G42" s="2" t="s">
        <v>20</v>
      </c>
      <c r="I42" s="2" t="s">
        <v>17</v>
      </c>
      <c r="J42" s="4"/>
      <c r="K42" s="3" t="s">
        <v>96</v>
      </c>
      <c r="L42" s="2">
        <v>2020</v>
      </c>
      <c r="M42" s="2" t="s">
        <v>28</v>
      </c>
    </row>
    <row r="43" spans="1:13" ht="72">
      <c r="A43" s="2" t="str">
        <f t="shared" si="4"/>
        <v>2023-03-13</v>
      </c>
      <c r="B43" s="2" t="str">
        <f>"0815"</f>
        <v>0815</v>
      </c>
      <c r="C43" s="1" t="s">
        <v>40</v>
      </c>
      <c r="D43" s="1" t="s">
        <v>99</v>
      </c>
      <c r="E43" s="2" t="str">
        <f>"01"</f>
        <v>01</v>
      </c>
      <c r="F43" s="2">
        <v>11</v>
      </c>
      <c r="G43" s="2" t="s">
        <v>20</v>
      </c>
      <c r="I43" s="2" t="s">
        <v>17</v>
      </c>
      <c r="J43" s="4"/>
      <c r="K43" s="3" t="s">
        <v>98</v>
      </c>
      <c r="L43" s="2">
        <v>2020</v>
      </c>
      <c r="M43" s="2" t="s">
        <v>43</v>
      </c>
    </row>
    <row r="44" spans="1:14" ht="43.5">
      <c r="A44" s="2" t="str">
        <f t="shared" si="4"/>
        <v>2023-03-13</v>
      </c>
      <c r="B44" s="2" t="str">
        <f>"0820"</f>
        <v>0820</v>
      </c>
      <c r="C44" s="1" t="s">
        <v>44</v>
      </c>
      <c r="D44" s="1" t="s">
        <v>101</v>
      </c>
      <c r="E44" s="2" t="str">
        <f>"02"</f>
        <v>02</v>
      </c>
      <c r="F44" s="2">
        <v>20</v>
      </c>
      <c r="G44" s="2" t="s">
        <v>14</v>
      </c>
      <c r="I44" s="2" t="s">
        <v>17</v>
      </c>
      <c r="J44" s="4"/>
      <c r="K44" s="3" t="s">
        <v>100</v>
      </c>
      <c r="L44" s="2">
        <v>1987</v>
      </c>
      <c r="M44" s="2" t="s">
        <v>47</v>
      </c>
      <c r="N44" s="2" t="s">
        <v>23</v>
      </c>
    </row>
    <row r="45" spans="1:13" ht="72">
      <c r="A45" s="2" t="str">
        <f t="shared" si="4"/>
        <v>2023-03-13</v>
      </c>
      <c r="B45" s="2" t="str">
        <f>"0845"</f>
        <v>0845</v>
      </c>
      <c r="C45" s="1" t="s">
        <v>48</v>
      </c>
      <c r="D45" s="1" t="s">
        <v>103</v>
      </c>
      <c r="E45" s="2" t="str">
        <f>"02"</f>
        <v>02</v>
      </c>
      <c r="F45" s="2">
        <v>7</v>
      </c>
      <c r="G45" s="2" t="s">
        <v>20</v>
      </c>
      <c r="I45" s="2" t="s">
        <v>17</v>
      </c>
      <c r="J45" s="4"/>
      <c r="K45" s="3" t="s">
        <v>102</v>
      </c>
      <c r="L45" s="2">
        <v>2014</v>
      </c>
      <c r="M45" s="2" t="s">
        <v>18</v>
      </c>
    </row>
    <row r="46" spans="1:13" ht="72">
      <c r="A46" s="2" t="str">
        <f t="shared" si="4"/>
        <v>2023-03-13</v>
      </c>
      <c r="B46" s="2" t="str">
        <f>"0910"</f>
        <v>0910</v>
      </c>
      <c r="C46" s="1" t="s">
        <v>48</v>
      </c>
      <c r="D46" s="1" t="s">
        <v>105</v>
      </c>
      <c r="E46" s="2" t="str">
        <f>"02"</f>
        <v>02</v>
      </c>
      <c r="F46" s="2">
        <v>2</v>
      </c>
      <c r="G46" s="2" t="s">
        <v>20</v>
      </c>
      <c r="I46" s="2" t="s">
        <v>17</v>
      </c>
      <c r="J46" s="4"/>
      <c r="K46" s="3" t="s">
        <v>104</v>
      </c>
      <c r="L46" s="2">
        <v>2014</v>
      </c>
      <c r="M46" s="2" t="s">
        <v>18</v>
      </c>
    </row>
    <row r="47" spans="1:13" ht="72">
      <c r="A47" s="2" t="str">
        <f t="shared" si="4"/>
        <v>2023-03-13</v>
      </c>
      <c r="B47" s="2" t="str">
        <f>"0935"</f>
        <v>0935</v>
      </c>
      <c r="C47" s="1" t="s">
        <v>54</v>
      </c>
      <c r="D47" s="1" t="s">
        <v>107</v>
      </c>
      <c r="E47" s="2" t="str">
        <f>"03"</f>
        <v>03</v>
      </c>
      <c r="F47" s="2">
        <v>12</v>
      </c>
      <c r="G47" s="2" t="s">
        <v>20</v>
      </c>
      <c r="I47" s="2" t="s">
        <v>17</v>
      </c>
      <c r="J47" s="4"/>
      <c r="K47" s="3" t="s">
        <v>106</v>
      </c>
      <c r="L47" s="2">
        <v>2019</v>
      </c>
      <c r="M47" s="2" t="s">
        <v>28</v>
      </c>
    </row>
    <row r="48" spans="1:14" ht="72">
      <c r="A48" s="2" t="str">
        <f t="shared" si="4"/>
        <v>2023-03-13</v>
      </c>
      <c r="B48" s="2" t="str">
        <f>"1000"</f>
        <v>1000</v>
      </c>
      <c r="C48" s="1" t="s">
        <v>76</v>
      </c>
      <c r="D48" s="1" t="s">
        <v>79</v>
      </c>
      <c r="E48" s="2" t="str">
        <f>"01"</f>
        <v>01</v>
      </c>
      <c r="F48" s="2">
        <v>3</v>
      </c>
      <c r="G48" s="2" t="s">
        <v>14</v>
      </c>
      <c r="H48" s="2" t="s">
        <v>77</v>
      </c>
      <c r="I48" s="2" t="s">
        <v>17</v>
      </c>
      <c r="J48" s="4"/>
      <c r="K48" s="3" t="s">
        <v>78</v>
      </c>
      <c r="L48" s="2">
        <v>2017</v>
      </c>
      <c r="M48" s="2" t="s">
        <v>43</v>
      </c>
      <c r="N48" s="2" t="s">
        <v>23</v>
      </c>
    </row>
    <row r="49" spans="1:13" ht="72">
      <c r="A49" s="2" t="str">
        <f t="shared" si="4"/>
        <v>2023-03-13</v>
      </c>
      <c r="B49" s="2" t="str">
        <f>"1100"</f>
        <v>1100</v>
      </c>
      <c r="C49" s="1" t="s">
        <v>80</v>
      </c>
      <c r="D49" s="1" t="s">
        <v>82</v>
      </c>
      <c r="E49" s="2" t="str">
        <f>" "</f>
        <v> </v>
      </c>
      <c r="F49" s="2">
        <v>2</v>
      </c>
      <c r="G49" s="2" t="s">
        <v>14</v>
      </c>
      <c r="I49" s="2" t="s">
        <v>17</v>
      </c>
      <c r="J49" s="4"/>
      <c r="K49" s="3" t="s">
        <v>81</v>
      </c>
      <c r="L49" s="2">
        <v>2022</v>
      </c>
      <c r="M49" s="2" t="s">
        <v>28</v>
      </c>
    </row>
    <row r="50" spans="1:14" ht="72">
      <c r="A50" s="2" t="str">
        <f t="shared" si="4"/>
        <v>2023-03-13</v>
      </c>
      <c r="B50" s="2" t="str">
        <f>"1150"</f>
        <v>1150</v>
      </c>
      <c r="C50" s="1" t="s">
        <v>83</v>
      </c>
      <c r="E50" s="2" t="str">
        <f>" "</f>
        <v> </v>
      </c>
      <c r="F50" s="2">
        <v>0</v>
      </c>
      <c r="G50" s="2" t="s">
        <v>14</v>
      </c>
      <c r="H50" s="2" t="s">
        <v>77</v>
      </c>
      <c r="I50" s="2" t="s">
        <v>17</v>
      </c>
      <c r="J50" s="4"/>
      <c r="K50" s="3" t="s">
        <v>84</v>
      </c>
      <c r="L50" s="2">
        <v>2020</v>
      </c>
      <c r="M50" s="2" t="s">
        <v>18</v>
      </c>
      <c r="N50" s="2" t="s">
        <v>23</v>
      </c>
    </row>
    <row r="51" spans="1:13" ht="57.75">
      <c r="A51" s="2" t="str">
        <f t="shared" si="4"/>
        <v>2023-03-13</v>
      </c>
      <c r="B51" s="2" t="str">
        <f>"1335"</f>
        <v>1335</v>
      </c>
      <c r="C51" s="1" t="s">
        <v>409</v>
      </c>
      <c r="D51" s="1" t="s">
        <v>432</v>
      </c>
      <c r="E51" s="2" t="str">
        <f>"01"</f>
        <v>01</v>
      </c>
      <c r="F51" s="2">
        <v>3</v>
      </c>
      <c r="G51" s="2" t="s">
        <v>14</v>
      </c>
      <c r="H51" s="2" t="s">
        <v>49</v>
      </c>
      <c r="I51" s="2" t="s">
        <v>17</v>
      </c>
      <c r="J51" s="4"/>
      <c r="K51" s="3" t="s">
        <v>431</v>
      </c>
      <c r="L51" s="2">
        <v>2021</v>
      </c>
      <c r="M51" s="2" t="s">
        <v>28</v>
      </c>
    </row>
    <row r="52" spans="1:13" ht="72">
      <c r="A52" s="2" t="str">
        <f t="shared" si="4"/>
        <v>2023-03-13</v>
      </c>
      <c r="B52" s="2" t="str">
        <f>"1400"</f>
        <v>1400</v>
      </c>
      <c r="C52" s="1" t="s">
        <v>108</v>
      </c>
      <c r="E52" s="2" t="str">
        <f>"04"</f>
        <v>04</v>
      </c>
      <c r="F52" s="2">
        <v>120</v>
      </c>
      <c r="G52" s="2" t="s">
        <v>14</v>
      </c>
      <c r="H52" s="2" t="s">
        <v>109</v>
      </c>
      <c r="I52" s="2" t="s">
        <v>17</v>
      </c>
      <c r="J52" s="4"/>
      <c r="K52" s="3" t="s">
        <v>110</v>
      </c>
      <c r="L52" s="2">
        <v>2022</v>
      </c>
      <c r="M52" s="2" t="s">
        <v>111</v>
      </c>
    </row>
    <row r="53" spans="1:13" ht="57.75">
      <c r="A53" s="2" t="str">
        <f t="shared" si="4"/>
        <v>2023-03-13</v>
      </c>
      <c r="B53" s="2" t="str">
        <f>"1430"</f>
        <v>1430</v>
      </c>
      <c r="C53" s="1" t="s">
        <v>112</v>
      </c>
      <c r="D53" s="1" t="s">
        <v>114</v>
      </c>
      <c r="E53" s="2" t="str">
        <f>"02"</f>
        <v>02</v>
      </c>
      <c r="F53" s="2">
        <v>91</v>
      </c>
      <c r="G53" s="2" t="s">
        <v>20</v>
      </c>
      <c r="I53" s="2" t="s">
        <v>17</v>
      </c>
      <c r="J53" s="4"/>
      <c r="K53" s="3" t="s">
        <v>113</v>
      </c>
      <c r="L53" s="2">
        <v>0</v>
      </c>
      <c r="M53" s="2" t="s">
        <v>18</v>
      </c>
    </row>
    <row r="54" spans="1:13" ht="57.75">
      <c r="A54" s="2" t="str">
        <f t="shared" si="4"/>
        <v>2023-03-13</v>
      </c>
      <c r="B54" s="2" t="str">
        <f>"1500"</f>
        <v>1500</v>
      </c>
      <c r="C54" s="1" t="s">
        <v>48</v>
      </c>
      <c r="D54" s="1" t="s">
        <v>116</v>
      </c>
      <c r="E54" s="2" t="str">
        <f>"02"</f>
        <v>02</v>
      </c>
      <c r="F54" s="2">
        <v>13</v>
      </c>
      <c r="G54" s="2" t="s">
        <v>20</v>
      </c>
      <c r="I54" s="2" t="s">
        <v>17</v>
      </c>
      <c r="J54" s="4"/>
      <c r="K54" s="3" t="s">
        <v>115</v>
      </c>
      <c r="L54" s="2">
        <v>2014</v>
      </c>
      <c r="M54" s="2" t="s">
        <v>18</v>
      </c>
    </row>
    <row r="55" spans="1:14" ht="43.5">
      <c r="A55" s="2" t="str">
        <f t="shared" si="4"/>
        <v>2023-03-13</v>
      </c>
      <c r="B55" s="2" t="str">
        <f>"1525"</f>
        <v>1525</v>
      </c>
      <c r="C55" s="1" t="s">
        <v>117</v>
      </c>
      <c r="D55" s="1" t="s">
        <v>117</v>
      </c>
      <c r="E55" s="2" t="str">
        <f>"01"</f>
        <v>01</v>
      </c>
      <c r="F55" s="2">
        <v>5</v>
      </c>
      <c r="G55" s="2" t="s">
        <v>20</v>
      </c>
      <c r="I55" s="2" t="s">
        <v>17</v>
      </c>
      <c r="J55" s="4"/>
      <c r="K55" s="3" t="s">
        <v>118</v>
      </c>
      <c r="L55" s="2">
        <v>0</v>
      </c>
      <c r="M55" s="2" t="s">
        <v>73</v>
      </c>
      <c r="N55" s="2" t="s">
        <v>23</v>
      </c>
    </row>
    <row r="56" spans="1:13" ht="57.75">
      <c r="A56" s="2" t="str">
        <f t="shared" si="4"/>
        <v>2023-03-13</v>
      </c>
      <c r="B56" s="2" t="str">
        <f>"1540"</f>
        <v>1540</v>
      </c>
      <c r="C56" s="1" t="s">
        <v>37</v>
      </c>
      <c r="D56" s="1" t="s">
        <v>120</v>
      </c>
      <c r="E56" s="2" t="str">
        <f>"01"</f>
        <v>01</v>
      </c>
      <c r="F56" s="2">
        <v>37</v>
      </c>
      <c r="G56" s="2" t="s">
        <v>20</v>
      </c>
      <c r="I56" s="2" t="s">
        <v>17</v>
      </c>
      <c r="J56" s="4"/>
      <c r="K56" s="3" t="s">
        <v>119</v>
      </c>
      <c r="L56" s="2">
        <v>2020</v>
      </c>
      <c r="M56" s="2" t="s">
        <v>28</v>
      </c>
    </row>
    <row r="57" spans="1:13" ht="72">
      <c r="A57" s="2" t="str">
        <f t="shared" si="4"/>
        <v>2023-03-13</v>
      </c>
      <c r="B57" s="2" t="str">
        <f>"1555"</f>
        <v>1555</v>
      </c>
      <c r="C57" s="1" t="s">
        <v>121</v>
      </c>
      <c r="D57" s="1" t="s">
        <v>123</v>
      </c>
      <c r="E57" s="2" t="str">
        <f>"01"</f>
        <v>01</v>
      </c>
      <c r="F57" s="2">
        <v>10</v>
      </c>
      <c r="G57" s="2" t="s">
        <v>20</v>
      </c>
      <c r="I57" s="2" t="s">
        <v>17</v>
      </c>
      <c r="J57" s="4"/>
      <c r="K57" s="3" t="s">
        <v>122</v>
      </c>
      <c r="L57" s="2">
        <v>2021</v>
      </c>
      <c r="M57" s="2" t="s">
        <v>124</v>
      </c>
    </row>
    <row r="58" spans="1:14" ht="43.5">
      <c r="A58" s="2" t="str">
        <f t="shared" si="4"/>
        <v>2023-03-13</v>
      </c>
      <c r="B58" s="2" t="str">
        <f>"1600"</f>
        <v>1600</v>
      </c>
      <c r="C58" s="1" t="s">
        <v>125</v>
      </c>
      <c r="D58" s="1" t="s">
        <v>127</v>
      </c>
      <c r="E58" s="2" t="str">
        <f>"01"</f>
        <v>01</v>
      </c>
      <c r="F58" s="2">
        <v>5</v>
      </c>
      <c r="G58" s="2" t="s">
        <v>14</v>
      </c>
      <c r="H58" s="2" t="s">
        <v>77</v>
      </c>
      <c r="I58" s="2" t="s">
        <v>17</v>
      </c>
      <c r="J58" s="4"/>
      <c r="K58" s="3" t="s">
        <v>126</v>
      </c>
      <c r="L58" s="2">
        <v>2017</v>
      </c>
      <c r="M58" s="2" t="s">
        <v>18</v>
      </c>
      <c r="N58" s="2" t="s">
        <v>23</v>
      </c>
    </row>
    <row r="59" spans="1:14" ht="72">
      <c r="A59" s="2" t="str">
        <f t="shared" si="4"/>
        <v>2023-03-13</v>
      </c>
      <c r="B59" s="2" t="str">
        <f>"1630"</f>
        <v>1630</v>
      </c>
      <c r="C59" s="1" t="s">
        <v>44</v>
      </c>
      <c r="D59" s="1" t="s">
        <v>129</v>
      </c>
      <c r="E59" s="2" t="str">
        <f>"02"</f>
        <v>02</v>
      </c>
      <c r="F59" s="2">
        <v>26</v>
      </c>
      <c r="G59" s="2" t="s">
        <v>14</v>
      </c>
      <c r="I59" s="2" t="s">
        <v>17</v>
      </c>
      <c r="J59" s="4"/>
      <c r="K59" s="3" t="s">
        <v>128</v>
      </c>
      <c r="L59" s="2">
        <v>1987</v>
      </c>
      <c r="M59" s="2" t="s">
        <v>47</v>
      </c>
      <c r="N59" s="2" t="s">
        <v>23</v>
      </c>
    </row>
    <row r="60" spans="1:13" ht="72">
      <c r="A60" s="2" t="str">
        <f t="shared" si="4"/>
        <v>2023-03-13</v>
      </c>
      <c r="B60" s="2" t="str">
        <f>"1700"</f>
        <v>1700</v>
      </c>
      <c r="C60" s="1" t="s">
        <v>130</v>
      </c>
      <c r="D60" s="1" t="s">
        <v>132</v>
      </c>
      <c r="E60" s="2" t="str">
        <f>"2019"</f>
        <v>2019</v>
      </c>
      <c r="F60" s="2">
        <v>3</v>
      </c>
      <c r="G60" s="2" t="s">
        <v>14</v>
      </c>
      <c r="I60" s="2" t="s">
        <v>17</v>
      </c>
      <c r="J60" s="4"/>
      <c r="K60" s="3" t="s">
        <v>131</v>
      </c>
      <c r="L60" s="2">
        <v>2019</v>
      </c>
      <c r="M60" s="2" t="s">
        <v>18</v>
      </c>
    </row>
    <row r="61" spans="1:13" ht="72">
      <c r="A61" s="2" t="str">
        <f t="shared" si="4"/>
        <v>2023-03-13</v>
      </c>
      <c r="B61" s="2" t="str">
        <f>"1715"</f>
        <v>1715</v>
      </c>
      <c r="C61" s="1" t="s">
        <v>133</v>
      </c>
      <c r="D61" s="1" t="s">
        <v>135</v>
      </c>
      <c r="E61" s="2" t="str">
        <f>"2019"</f>
        <v>2019</v>
      </c>
      <c r="F61" s="2">
        <v>4</v>
      </c>
      <c r="G61" s="2" t="s">
        <v>14</v>
      </c>
      <c r="H61" s="2" t="s">
        <v>77</v>
      </c>
      <c r="I61" s="2" t="s">
        <v>17</v>
      </c>
      <c r="J61" s="4"/>
      <c r="K61" s="3" t="s">
        <v>134</v>
      </c>
      <c r="L61" s="2">
        <v>2019</v>
      </c>
      <c r="M61" s="2" t="s">
        <v>18</v>
      </c>
    </row>
    <row r="62" spans="1:13" ht="28.5">
      <c r="A62" s="2" t="str">
        <f t="shared" si="4"/>
        <v>2023-03-13</v>
      </c>
      <c r="B62" s="2" t="str">
        <f>"1730"</f>
        <v>1730</v>
      </c>
      <c r="C62" s="1" t="s">
        <v>136</v>
      </c>
      <c r="E62" s="2" t="str">
        <f>"2020"</f>
        <v>2020</v>
      </c>
      <c r="F62" s="2">
        <v>143</v>
      </c>
      <c r="G62" s="2" t="s">
        <v>58</v>
      </c>
      <c r="J62" s="4"/>
      <c r="K62" s="3" t="s">
        <v>137</v>
      </c>
      <c r="L62" s="2">
        <v>2020</v>
      </c>
      <c r="M62" s="2" t="s">
        <v>28</v>
      </c>
    </row>
    <row r="63" spans="1:13" ht="57.75">
      <c r="A63" s="2" t="str">
        <f t="shared" si="4"/>
        <v>2023-03-13</v>
      </c>
      <c r="B63" s="2" t="str">
        <f>"1800"</f>
        <v>1800</v>
      </c>
      <c r="C63" s="1" t="s">
        <v>138</v>
      </c>
      <c r="D63" s="1" t="s">
        <v>140</v>
      </c>
      <c r="E63" s="2" t="str">
        <f>"02"</f>
        <v>02</v>
      </c>
      <c r="F63" s="2">
        <v>17</v>
      </c>
      <c r="G63" s="2" t="s">
        <v>20</v>
      </c>
      <c r="I63" s="2" t="s">
        <v>17</v>
      </c>
      <c r="J63" s="4"/>
      <c r="K63" s="3" t="s">
        <v>139</v>
      </c>
      <c r="L63" s="2">
        <v>2020</v>
      </c>
      <c r="M63" s="2" t="s">
        <v>18</v>
      </c>
    </row>
    <row r="64" spans="1:13" ht="57.75">
      <c r="A64" s="2" t="str">
        <f t="shared" si="4"/>
        <v>2023-03-13</v>
      </c>
      <c r="B64" s="2" t="str">
        <f>"1820"</f>
        <v>1820</v>
      </c>
      <c r="C64" s="1" t="s">
        <v>138</v>
      </c>
      <c r="D64" s="1" t="s">
        <v>142</v>
      </c>
      <c r="E64" s="2" t="str">
        <f>"02"</f>
        <v>02</v>
      </c>
      <c r="F64" s="2">
        <v>18</v>
      </c>
      <c r="G64" s="2" t="s">
        <v>20</v>
      </c>
      <c r="I64" s="2" t="s">
        <v>17</v>
      </c>
      <c r="J64" s="4"/>
      <c r="K64" s="3" t="s">
        <v>141</v>
      </c>
      <c r="L64" s="2">
        <v>2020</v>
      </c>
      <c r="M64" s="2" t="s">
        <v>18</v>
      </c>
    </row>
    <row r="65" spans="1:13" ht="57.75">
      <c r="A65" s="2" t="str">
        <f t="shared" si="4"/>
        <v>2023-03-13</v>
      </c>
      <c r="B65" s="2" t="str">
        <f>"1840"</f>
        <v>1840</v>
      </c>
      <c r="C65" s="1" t="s">
        <v>74</v>
      </c>
      <c r="E65" s="2" t="str">
        <f>"2023"</f>
        <v>2023</v>
      </c>
      <c r="F65" s="2">
        <v>45</v>
      </c>
      <c r="G65" s="2" t="s">
        <v>58</v>
      </c>
      <c r="J65" s="4"/>
      <c r="K65" s="3" t="s">
        <v>75</v>
      </c>
      <c r="L65" s="2">
        <v>2023</v>
      </c>
      <c r="M65" s="2" t="s">
        <v>18</v>
      </c>
    </row>
    <row r="66" spans="1:14" ht="57.75">
      <c r="A66" s="7" t="str">
        <f t="shared" si="4"/>
        <v>2023-03-13</v>
      </c>
      <c r="B66" s="7" t="str">
        <f>"1850"</f>
        <v>1850</v>
      </c>
      <c r="C66" s="8" t="s">
        <v>410</v>
      </c>
      <c r="D66" s="8" t="s">
        <v>433</v>
      </c>
      <c r="E66" s="7" t="str">
        <f>"01"</f>
        <v>01</v>
      </c>
      <c r="F66" s="7">
        <v>4</v>
      </c>
      <c r="G66" s="7" t="s">
        <v>14</v>
      </c>
      <c r="H66" s="7"/>
      <c r="I66" s="7"/>
      <c r="J66" s="5" t="s">
        <v>438</v>
      </c>
      <c r="K66" s="6" t="s">
        <v>434</v>
      </c>
      <c r="L66" s="7">
        <v>2016</v>
      </c>
      <c r="M66" s="7" t="s">
        <v>28</v>
      </c>
      <c r="N66" s="7" t="s">
        <v>23</v>
      </c>
    </row>
    <row r="67" spans="1:14" ht="57.75">
      <c r="A67" s="7" t="str">
        <f t="shared" si="4"/>
        <v>2023-03-13</v>
      </c>
      <c r="B67" s="7" t="str">
        <f>"1940"</f>
        <v>1940</v>
      </c>
      <c r="C67" s="8" t="s">
        <v>143</v>
      </c>
      <c r="D67" s="8" t="s">
        <v>146</v>
      </c>
      <c r="E67" s="7" t="str">
        <f>"01"</f>
        <v>01</v>
      </c>
      <c r="F67" s="7">
        <v>5</v>
      </c>
      <c r="G67" s="7" t="s">
        <v>14</v>
      </c>
      <c r="H67" s="7" t="s">
        <v>144</v>
      </c>
      <c r="I67" s="7" t="s">
        <v>17</v>
      </c>
      <c r="J67" s="5" t="s">
        <v>439</v>
      </c>
      <c r="K67" s="6" t="s">
        <v>145</v>
      </c>
      <c r="L67" s="7">
        <v>2021</v>
      </c>
      <c r="M67" s="7" t="s">
        <v>147</v>
      </c>
      <c r="N67" s="7" t="s">
        <v>23</v>
      </c>
    </row>
    <row r="68" spans="1:14" ht="28.5">
      <c r="A68" s="7" t="str">
        <f t="shared" si="4"/>
        <v>2023-03-13</v>
      </c>
      <c r="B68" s="7" t="str">
        <f>"2030"</f>
        <v>2030</v>
      </c>
      <c r="C68" s="8" t="s">
        <v>411</v>
      </c>
      <c r="D68" s="8" t="s">
        <v>148</v>
      </c>
      <c r="E68" s="7" t="str">
        <f>"01"</f>
        <v>01</v>
      </c>
      <c r="F68" s="7">
        <v>80</v>
      </c>
      <c r="G68" s="7" t="s">
        <v>14</v>
      </c>
      <c r="H68" s="7"/>
      <c r="I68" s="7"/>
      <c r="J68" s="5" t="s">
        <v>442</v>
      </c>
      <c r="K68" s="6" t="s">
        <v>435</v>
      </c>
      <c r="L68" s="7">
        <v>2019</v>
      </c>
      <c r="M68" s="7" t="s">
        <v>18</v>
      </c>
      <c r="N68" s="7"/>
    </row>
    <row r="69" spans="1:14" ht="72">
      <c r="A69" s="7" t="str">
        <f t="shared" si="4"/>
        <v>2023-03-13</v>
      </c>
      <c r="B69" s="7" t="str">
        <f>"2100"</f>
        <v>2100</v>
      </c>
      <c r="C69" s="8" t="s">
        <v>149</v>
      </c>
      <c r="D69" s="8"/>
      <c r="E69" s="7" t="str">
        <f>" "</f>
        <v> </v>
      </c>
      <c r="F69" s="7">
        <v>0</v>
      </c>
      <c r="G69" s="7" t="s">
        <v>150</v>
      </c>
      <c r="H69" s="7" t="s">
        <v>144</v>
      </c>
      <c r="I69" s="7" t="s">
        <v>17</v>
      </c>
      <c r="J69" s="5" t="s">
        <v>440</v>
      </c>
      <c r="K69" s="6" t="s">
        <v>151</v>
      </c>
      <c r="L69" s="7">
        <v>2020</v>
      </c>
      <c r="M69" s="7" t="s">
        <v>147</v>
      </c>
      <c r="N69" s="7"/>
    </row>
    <row r="70" spans="1:14" ht="72">
      <c r="A70" s="7" t="str">
        <f t="shared" si="4"/>
        <v>2023-03-13</v>
      </c>
      <c r="B70" s="7" t="str">
        <f>"2200"</f>
        <v>2200</v>
      </c>
      <c r="C70" s="8" t="s">
        <v>152</v>
      </c>
      <c r="D70" s="8" t="s">
        <v>73</v>
      </c>
      <c r="E70" s="7" t="str">
        <f>" "</f>
        <v> </v>
      </c>
      <c r="F70" s="7">
        <v>0</v>
      </c>
      <c r="G70" s="7" t="s">
        <v>86</v>
      </c>
      <c r="H70" s="7" t="s">
        <v>144</v>
      </c>
      <c r="I70" s="7" t="s">
        <v>17</v>
      </c>
      <c r="J70" s="5" t="s">
        <v>443</v>
      </c>
      <c r="K70" s="6" t="s">
        <v>153</v>
      </c>
      <c r="L70" s="7">
        <v>1995</v>
      </c>
      <c r="M70" s="7" t="s">
        <v>147</v>
      </c>
      <c r="N70" s="7" t="s">
        <v>23</v>
      </c>
    </row>
    <row r="71" spans="1:13" ht="72">
      <c r="A71" s="2" t="str">
        <f t="shared" si="4"/>
        <v>2023-03-13</v>
      </c>
      <c r="B71" s="2" t="str">
        <f>"2410"</f>
        <v>2410</v>
      </c>
      <c r="C71" s="1" t="s">
        <v>13</v>
      </c>
      <c r="E71" s="2" t="str">
        <f aca="true" t="shared" si="5" ref="E71:E82">"02"</f>
        <v>02</v>
      </c>
      <c r="F71" s="2">
        <v>6</v>
      </c>
      <c r="G71" s="2" t="s">
        <v>14</v>
      </c>
      <c r="H71" s="2" t="s">
        <v>15</v>
      </c>
      <c r="I71" s="2" t="s">
        <v>17</v>
      </c>
      <c r="J71" s="4"/>
      <c r="K71" s="3" t="s">
        <v>16</v>
      </c>
      <c r="L71" s="2">
        <v>2011</v>
      </c>
      <c r="M71" s="2" t="s">
        <v>18</v>
      </c>
    </row>
    <row r="72" spans="1:13" ht="72">
      <c r="A72" s="2" t="str">
        <f t="shared" si="4"/>
        <v>2023-03-13</v>
      </c>
      <c r="B72" s="2" t="str">
        <f>"2510"</f>
        <v>2510</v>
      </c>
      <c r="C72" s="1" t="s">
        <v>13</v>
      </c>
      <c r="E72" s="2" t="str">
        <f t="shared" si="5"/>
        <v>02</v>
      </c>
      <c r="F72" s="2">
        <v>6</v>
      </c>
      <c r="G72" s="2" t="s">
        <v>14</v>
      </c>
      <c r="H72" s="2" t="s">
        <v>15</v>
      </c>
      <c r="I72" s="2" t="s">
        <v>17</v>
      </c>
      <c r="J72" s="4"/>
      <c r="K72" s="3" t="s">
        <v>16</v>
      </c>
      <c r="L72" s="2">
        <v>2011</v>
      </c>
      <c r="M72" s="2" t="s">
        <v>18</v>
      </c>
    </row>
    <row r="73" spans="1:13" ht="72">
      <c r="A73" s="2" t="str">
        <f t="shared" si="4"/>
        <v>2023-03-13</v>
      </c>
      <c r="B73" s="2" t="str">
        <f>"2610"</f>
        <v>2610</v>
      </c>
      <c r="C73" s="1" t="s">
        <v>13</v>
      </c>
      <c r="E73" s="2" t="str">
        <f t="shared" si="5"/>
        <v>02</v>
      </c>
      <c r="F73" s="2">
        <v>6</v>
      </c>
      <c r="G73" s="2" t="s">
        <v>14</v>
      </c>
      <c r="H73" s="2" t="s">
        <v>15</v>
      </c>
      <c r="I73" s="2" t="s">
        <v>17</v>
      </c>
      <c r="J73" s="4"/>
      <c r="K73" s="3" t="s">
        <v>16</v>
      </c>
      <c r="L73" s="2">
        <v>2011</v>
      </c>
      <c r="M73" s="2" t="s">
        <v>18</v>
      </c>
    </row>
    <row r="74" spans="1:13" ht="72">
      <c r="A74" s="2" t="str">
        <f t="shared" si="4"/>
        <v>2023-03-13</v>
      </c>
      <c r="B74" s="2" t="str">
        <f>"2710"</f>
        <v>2710</v>
      </c>
      <c r="C74" s="1" t="s">
        <v>13</v>
      </c>
      <c r="E74" s="2" t="str">
        <f t="shared" si="5"/>
        <v>02</v>
      </c>
      <c r="F74" s="2">
        <v>6</v>
      </c>
      <c r="G74" s="2" t="s">
        <v>14</v>
      </c>
      <c r="H74" s="2" t="s">
        <v>15</v>
      </c>
      <c r="I74" s="2" t="s">
        <v>17</v>
      </c>
      <c r="J74" s="4"/>
      <c r="K74" s="3" t="s">
        <v>16</v>
      </c>
      <c r="L74" s="2">
        <v>2011</v>
      </c>
      <c r="M74" s="2" t="s">
        <v>18</v>
      </c>
    </row>
    <row r="75" spans="1:13" ht="72">
      <c r="A75" s="2" t="str">
        <f t="shared" si="4"/>
        <v>2023-03-13</v>
      </c>
      <c r="B75" s="2" t="str">
        <f>"2800"</f>
        <v>2800</v>
      </c>
      <c r="C75" s="1" t="s">
        <v>13</v>
      </c>
      <c r="E75" s="2" t="str">
        <f t="shared" si="5"/>
        <v>02</v>
      </c>
      <c r="F75" s="2">
        <v>6</v>
      </c>
      <c r="G75" s="2" t="s">
        <v>14</v>
      </c>
      <c r="H75" s="2" t="s">
        <v>15</v>
      </c>
      <c r="I75" s="2" t="s">
        <v>17</v>
      </c>
      <c r="J75" s="4"/>
      <c r="K75" s="3" t="s">
        <v>16</v>
      </c>
      <c r="L75" s="2">
        <v>2011</v>
      </c>
      <c r="M75" s="2" t="s">
        <v>18</v>
      </c>
    </row>
    <row r="76" spans="1:13" ht="72">
      <c r="A76" s="2" t="str">
        <f aca="true" t="shared" si="6" ref="A76:A119">"2023-03-14"</f>
        <v>2023-03-14</v>
      </c>
      <c r="B76" s="2" t="str">
        <f>"0500"</f>
        <v>0500</v>
      </c>
      <c r="C76" s="1" t="s">
        <v>13</v>
      </c>
      <c r="E76" s="2" t="str">
        <f t="shared" si="5"/>
        <v>02</v>
      </c>
      <c r="F76" s="2">
        <v>6</v>
      </c>
      <c r="G76" s="2" t="s">
        <v>14</v>
      </c>
      <c r="H76" s="2" t="s">
        <v>15</v>
      </c>
      <c r="I76" s="2" t="s">
        <v>17</v>
      </c>
      <c r="J76" s="4"/>
      <c r="K76" s="3" t="s">
        <v>16</v>
      </c>
      <c r="L76" s="2">
        <v>2011</v>
      </c>
      <c r="M76" s="2" t="s">
        <v>18</v>
      </c>
    </row>
    <row r="77" spans="1:13" ht="28.5">
      <c r="A77" s="2" t="str">
        <f t="shared" si="6"/>
        <v>2023-03-14</v>
      </c>
      <c r="B77" s="2" t="str">
        <f>"0600"</f>
        <v>0600</v>
      </c>
      <c r="C77" s="1" t="s">
        <v>19</v>
      </c>
      <c r="D77" s="1" t="s">
        <v>154</v>
      </c>
      <c r="E77" s="2" t="str">
        <f t="shared" si="5"/>
        <v>02</v>
      </c>
      <c r="F77" s="2">
        <v>4</v>
      </c>
      <c r="G77" s="2" t="s">
        <v>14</v>
      </c>
      <c r="I77" s="2" t="s">
        <v>17</v>
      </c>
      <c r="J77" s="4"/>
      <c r="K77" s="3" t="s">
        <v>21</v>
      </c>
      <c r="L77" s="2">
        <v>2019</v>
      </c>
      <c r="M77" s="2" t="s">
        <v>18</v>
      </c>
    </row>
    <row r="78" spans="1:13" ht="28.5">
      <c r="A78" s="2" t="str">
        <f t="shared" si="6"/>
        <v>2023-03-14</v>
      </c>
      <c r="B78" s="2" t="str">
        <f>"0625"</f>
        <v>0625</v>
      </c>
      <c r="C78" s="1" t="s">
        <v>19</v>
      </c>
      <c r="D78" s="1" t="s">
        <v>155</v>
      </c>
      <c r="E78" s="2" t="str">
        <f t="shared" si="5"/>
        <v>02</v>
      </c>
      <c r="F78" s="2">
        <v>5</v>
      </c>
      <c r="G78" s="2" t="s">
        <v>20</v>
      </c>
      <c r="I78" s="2" t="s">
        <v>17</v>
      </c>
      <c r="J78" s="4"/>
      <c r="K78" s="3" t="s">
        <v>21</v>
      </c>
      <c r="L78" s="2">
        <v>2019</v>
      </c>
      <c r="M78" s="2" t="s">
        <v>18</v>
      </c>
    </row>
    <row r="79" spans="1:13" ht="72">
      <c r="A79" s="2" t="str">
        <f t="shared" si="6"/>
        <v>2023-03-14</v>
      </c>
      <c r="B79" s="2" t="str">
        <f>"0650"</f>
        <v>0650</v>
      </c>
      <c r="C79" s="1" t="s">
        <v>25</v>
      </c>
      <c r="D79" s="1" t="s">
        <v>157</v>
      </c>
      <c r="E79" s="2" t="str">
        <f t="shared" si="5"/>
        <v>02</v>
      </c>
      <c r="F79" s="2">
        <v>9</v>
      </c>
      <c r="G79" s="2" t="s">
        <v>20</v>
      </c>
      <c r="I79" s="2" t="s">
        <v>17</v>
      </c>
      <c r="J79" s="4"/>
      <c r="K79" s="3" t="s">
        <v>156</v>
      </c>
      <c r="L79" s="2">
        <v>2018</v>
      </c>
      <c r="M79" s="2" t="s">
        <v>28</v>
      </c>
    </row>
    <row r="80" spans="1:13" ht="72">
      <c r="A80" s="2" t="str">
        <f t="shared" si="6"/>
        <v>2023-03-14</v>
      </c>
      <c r="B80" s="2" t="str">
        <f>"0715"</f>
        <v>0715</v>
      </c>
      <c r="C80" s="1" t="s">
        <v>29</v>
      </c>
      <c r="D80" s="1" t="s">
        <v>159</v>
      </c>
      <c r="E80" s="2" t="str">
        <f t="shared" si="5"/>
        <v>02</v>
      </c>
      <c r="F80" s="2">
        <v>4</v>
      </c>
      <c r="G80" s="2" t="s">
        <v>20</v>
      </c>
      <c r="I80" s="2" t="s">
        <v>17</v>
      </c>
      <c r="J80" s="4"/>
      <c r="K80" s="3" t="s">
        <v>158</v>
      </c>
      <c r="L80" s="2">
        <v>2018</v>
      </c>
      <c r="M80" s="2" t="s">
        <v>18</v>
      </c>
    </row>
    <row r="81" spans="1:13" ht="28.5">
      <c r="A81" s="2" t="str">
        <f t="shared" si="6"/>
        <v>2023-03-14</v>
      </c>
      <c r="B81" s="2" t="str">
        <f>"0730"</f>
        <v>0730</v>
      </c>
      <c r="C81" s="1" t="s">
        <v>32</v>
      </c>
      <c r="E81" s="2" t="str">
        <f t="shared" si="5"/>
        <v>02</v>
      </c>
      <c r="F81" s="2">
        <v>8</v>
      </c>
      <c r="G81" s="2" t="s">
        <v>20</v>
      </c>
      <c r="I81" s="2" t="s">
        <v>17</v>
      </c>
      <c r="J81" s="4"/>
      <c r="K81" s="3" t="s">
        <v>33</v>
      </c>
      <c r="L81" s="2">
        <v>2011</v>
      </c>
      <c r="M81" s="2" t="s">
        <v>18</v>
      </c>
    </row>
    <row r="82" spans="1:13" ht="72">
      <c r="A82" s="2" t="str">
        <f t="shared" si="6"/>
        <v>2023-03-14</v>
      </c>
      <c r="B82" s="2" t="str">
        <f>"0755"</f>
        <v>0755</v>
      </c>
      <c r="C82" s="1" t="s">
        <v>34</v>
      </c>
      <c r="D82" s="1" t="s">
        <v>161</v>
      </c>
      <c r="E82" s="2" t="str">
        <f t="shared" si="5"/>
        <v>02</v>
      </c>
      <c r="F82" s="2">
        <v>12</v>
      </c>
      <c r="G82" s="2" t="s">
        <v>20</v>
      </c>
      <c r="I82" s="2" t="s">
        <v>17</v>
      </c>
      <c r="J82" s="4"/>
      <c r="K82" s="3" t="s">
        <v>160</v>
      </c>
      <c r="L82" s="2">
        <v>2020</v>
      </c>
      <c r="M82" s="2" t="s">
        <v>28</v>
      </c>
    </row>
    <row r="83" spans="1:13" ht="28.5">
      <c r="A83" s="2" t="str">
        <f t="shared" si="6"/>
        <v>2023-03-14</v>
      </c>
      <c r="B83" s="2" t="str">
        <f>"0805"</f>
        <v>0805</v>
      </c>
      <c r="C83" s="1" t="s">
        <v>37</v>
      </c>
      <c r="D83" s="1" t="s">
        <v>163</v>
      </c>
      <c r="E83" s="2" t="str">
        <f>"01"</f>
        <v>01</v>
      </c>
      <c r="F83" s="2">
        <v>34</v>
      </c>
      <c r="G83" s="2" t="s">
        <v>20</v>
      </c>
      <c r="I83" s="2" t="s">
        <v>17</v>
      </c>
      <c r="J83" s="4"/>
      <c r="K83" s="3" t="s">
        <v>162</v>
      </c>
      <c r="L83" s="2">
        <v>2020</v>
      </c>
      <c r="M83" s="2" t="s">
        <v>28</v>
      </c>
    </row>
    <row r="84" spans="1:13" ht="57.75">
      <c r="A84" s="2" t="str">
        <f t="shared" si="6"/>
        <v>2023-03-14</v>
      </c>
      <c r="B84" s="2" t="str">
        <f>"0815"</f>
        <v>0815</v>
      </c>
      <c r="C84" s="1" t="s">
        <v>40</v>
      </c>
      <c r="D84" s="1" t="s">
        <v>165</v>
      </c>
      <c r="E84" s="2" t="str">
        <f>"01"</f>
        <v>01</v>
      </c>
      <c r="F84" s="2">
        <v>12</v>
      </c>
      <c r="G84" s="2" t="s">
        <v>20</v>
      </c>
      <c r="I84" s="2" t="s">
        <v>17</v>
      </c>
      <c r="J84" s="4"/>
      <c r="K84" s="3" t="s">
        <v>164</v>
      </c>
      <c r="L84" s="2">
        <v>2020</v>
      </c>
      <c r="M84" s="2" t="s">
        <v>43</v>
      </c>
    </row>
    <row r="85" spans="1:14" ht="43.5">
      <c r="A85" s="2" t="str">
        <f t="shared" si="6"/>
        <v>2023-03-14</v>
      </c>
      <c r="B85" s="2" t="str">
        <f>"0820"</f>
        <v>0820</v>
      </c>
      <c r="C85" s="1" t="s">
        <v>44</v>
      </c>
      <c r="D85" s="1" t="s">
        <v>412</v>
      </c>
      <c r="E85" s="2" t="str">
        <f>"02"</f>
        <v>02</v>
      </c>
      <c r="F85" s="2">
        <v>21</v>
      </c>
      <c r="G85" s="2" t="s">
        <v>14</v>
      </c>
      <c r="I85" s="2" t="s">
        <v>17</v>
      </c>
      <c r="J85" s="4"/>
      <c r="K85" s="3" t="s">
        <v>166</v>
      </c>
      <c r="L85" s="2">
        <v>1987</v>
      </c>
      <c r="M85" s="2" t="s">
        <v>47</v>
      </c>
      <c r="N85" s="2" t="s">
        <v>23</v>
      </c>
    </row>
    <row r="86" spans="1:13" ht="57.75">
      <c r="A86" s="2" t="str">
        <f t="shared" si="6"/>
        <v>2023-03-14</v>
      </c>
      <c r="B86" s="2" t="str">
        <f>"0845"</f>
        <v>0845</v>
      </c>
      <c r="C86" s="1" t="s">
        <v>48</v>
      </c>
      <c r="D86" s="1" t="s">
        <v>168</v>
      </c>
      <c r="E86" s="2" t="str">
        <f>"02"</f>
        <v>02</v>
      </c>
      <c r="F86" s="2">
        <v>9</v>
      </c>
      <c r="G86" s="2" t="s">
        <v>14</v>
      </c>
      <c r="I86" s="2" t="s">
        <v>17</v>
      </c>
      <c r="J86" s="4"/>
      <c r="K86" s="3" t="s">
        <v>167</v>
      </c>
      <c r="L86" s="2">
        <v>2014</v>
      </c>
      <c r="M86" s="2" t="s">
        <v>18</v>
      </c>
    </row>
    <row r="87" spans="1:13" ht="57.75">
      <c r="A87" s="2" t="str">
        <f t="shared" si="6"/>
        <v>2023-03-14</v>
      </c>
      <c r="B87" s="2" t="str">
        <f>"0910"</f>
        <v>0910</v>
      </c>
      <c r="C87" s="1" t="s">
        <v>48</v>
      </c>
      <c r="D87" s="1" t="s">
        <v>170</v>
      </c>
      <c r="E87" s="2" t="str">
        <f>"02"</f>
        <v>02</v>
      </c>
      <c r="F87" s="2">
        <v>4</v>
      </c>
      <c r="G87" s="2" t="s">
        <v>20</v>
      </c>
      <c r="I87" s="2" t="s">
        <v>17</v>
      </c>
      <c r="J87" s="4"/>
      <c r="K87" s="3" t="s">
        <v>169</v>
      </c>
      <c r="L87" s="2">
        <v>2014</v>
      </c>
      <c r="M87" s="2" t="s">
        <v>18</v>
      </c>
    </row>
    <row r="88" spans="1:13" ht="72">
      <c r="A88" s="2" t="str">
        <f t="shared" si="6"/>
        <v>2023-03-14</v>
      </c>
      <c r="B88" s="2" t="str">
        <f>"0935"</f>
        <v>0935</v>
      </c>
      <c r="C88" s="1" t="s">
        <v>54</v>
      </c>
      <c r="D88" s="1" t="s">
        <v>172</v>
      </c>
      <c r="E88" s="2" t="str">
        <f>"03"</f>
        <v>03</v>
      </c>
      <c r="F88" s="2">
        <v>13</v>
      </c>
      <c r="G88" s="2" t="s">
        <v>20</v>
      </c>
      <c r="I88" s="2" t="s">
        <v>17</v>
      </c>
      <c r="J88" s="4"/>
      <c r="K88" s="3" t="s">
        <v>171</v>
      </c>
      <c r="L88" s="2">
        <v>2019</v>
      </c>
      <c r="M88" s="2" t="s">
        <v>28</v>
      </c>
    </row>
    <row r="89" spans="1:14" ht="57.75">
      <c r="A89" s="2" t="str">
        <f t="shared" si="6"/>
        <v>2023-03-14</v>
      </c>
      <c r="B89" s="2" t="str">
        <f>"1000"</f>
        <v>1000</v>
      </c>
      <c r="C89" s="1" t="s">
        <v>410</v>
      </c>
      <c r="D89" s="1" t="s">
        <v>433</v>
      </c>
      <c r="E89" s="2" t="str">
        <f>"01"</f>
        <v>01</v>
      </c>
      <c r="F89" s="2">
        <v>4</v>
      </c>
      <c r="G89" s="2" t="s">
        <v>14</v>
      </c>
      <c r="I89" s="2" t="s">
        <v>17</v>
      </c>
      <c r="J89" s="4"/>
      <c r="K89" s="3" t="s">
        <v>434</v>
      </c>
      <c r="L89" s="2">
        <v>2016</v>
      </c>
      <c r="M89" s="2" t="s">
        <v>28</v>
      </c>
      <c r="N89" s="2" t="s">
        <v>23</v>
      </c>
    </row>
    <row r="90" spans="1:13" ht="57.75">
      <c r="A90" s="2" t="str">
        <f t="shared" si="6"/>
        <v>2023-03-14</v>
      </c>
      <c r="B90" s="2" t="str">
        <f>"1050"</f>
        <v>1050</v>
      </c>
      <c r="C90" s="1" t="s">
        <v>173</v>
      </c>
      <c r="D90" s="1" t="s">
        <v>175</v>
      </c>
      <c r="E90" s="2" t="str">
        <f>"01"</f>
        <v>01</v>
      </c>
      <c r="F90" s="2">
        <v>1</v>
      </c>
      <c r="G90" s="2" t="s">
        <v>14</v>
      </c>
      <c r="J90" s="4"/>
      <c r="K90" s="3" t="s">
        <v>174</v>
      </c>
      <c r="L90" s="2">
        <v>2019</v>
      </c>
      <c r="M90" s="2" t="s">
        <v>111</v>
      </c>
    </row>
    <row r="91" spans="1:13" ht="28.5">
      <c r="A91" s="2" t="str">
        <f t="shared" si="6"/>
        <v>2023-03-14</v>
      </c>
      <c r="B91" s="2" t="str">
        <f>"1100"</f>
        <v>1100</v>
      </c>
      <c r="C91" s="1" t="s">
        <v>411</v>
      </c>
      <c r="D91" s="1" t="s">
        <v>148</v>
      </c>
      <c r="E91" s="2" t="str">
        <f>"01"</f>
        <v>01</v>
      </c>
      <c r="F91" s="2">
        <v>80</v>
      </c>
      <c r="G91" s="2" t="s">
        <v>14</v>
      </c>
      <c r="I91" s="2" t="s">
        <v>17</v>
      </c>
      <c r="J91" s="4"/>
      <c r="K91" s="3" t="s">
        <v>435</v>
      </c>
      <c r="L91" s="2">
        <v>2019</v>
      </c>
      <c r="M91" s="2" t="s">
        <v>18</v>
      </c>
    </row>
    <row r="92" spans="1:13" ht="57.75">
      <c r="A92" s="2" t="str">
        <f t="shared" si="6"/>
        <v>2023-03-14</v>
      </c>
      <c r="B92" s="2" t="str">
        <f>"1130"</f>
        <v>1130</v>
      </c>
      <c r="C92" s="1" t="s">
        <v>176</v>
      </c>
      <c r="E92" s="2" t="str">
        <f>"01"</f>
        <v>01</v>
      </c>
      <c r="F92" s="2">
        <v>0</v>
      </c>
      <c r="G92" s="2" t="s">
        <v>14</v>
      </c>
      <c r="I92" s="2" t="s">
        <v>17</v>
      </c>
      <c r="J92" s="4"/>
      <c r="K92" s="3" t="s">
        <v>177</v>
      </c>
      <c r="L92" s="2">
        <v>0</v>
      </c>
      <c r="M92" s="2" t="s">
        <v>18</v>
      </c>
    </row>
    <row r="93" spans="1:14" ht="57.75">
      <c r="A93" s="2" t="str">
        <f t="shared" si="6"/>
        <v>2023-03-14</v>
      </c>
      <c r="B93" s="2" t="str">
        <f>"1230"</f>
        <v>1230</v>
      </c>
      <c r="C93" s="1" t="s">
        <v>143</v>
      </c>
      <c r="D93" s="1" t="s">
        <v>146</v>
      </c>
      <c r="E93" s="2" t="str">
        <f>"01"</f>
        <v>01</v>
      </c>
      <c r="F93" s="2">
        <v>5</v>
      </c>
      <c r="G93" s="2" t="s">
        <v>14</v>
      </c>
      <c r="H93" s="2" t="s">
        <v>144</v>
      </c>
      <c r="I93" s="2" t="s">
        <v>17</v>
      </c>
      <c r="J93" s="4"/>
      <c r="K93" s="3" t="s">
        <v>145</v>
      </c>
      <c r="L93" s="2">
        <v>2021</v>
      </c>
      <c r="M93" s="2" t="s">
        <v>147</v>
      </c>
      <c r="N93" s="2" t="s">
        <v>23</v>
      </c>
    </row>
    <row r="94" spans="1:13" ht="72">
      <c r="A94" s="2" t="str">
        <f t="shared" si="6"/>
        <v>2023-03-14</v>
      </c>
      <c r="B94" s="2" t="str">
        <f>"1320"</f>
        <v>1320</v>
      </c>
      <c r="C94" s="1" t="s">
        <v>178</v>
      </c>
      <c r="E94" s="2" t="str">
        <f>" "</f>
        <v> </v>
      </c>
      <c r="F94" s="2">
        <v>0</v>
      </c>
      <c r="G94" s="2" t="s">
        <v>14</v>
      </c>
      <c r="I94" s="2" t="s">
        <v>17</v>
      </c>
      <c r="J94" s="4"/>
      <c r="K94" s="3" t="s">
        <v>179</v>
      </c>
      <c r="L94" s="2">
        <v>2021</v>
      </c>
      <c r="M94" s="2" t="s">
        <v>18</v>
      </c>
    </row>
    <row r="95" spans="1:13" ht="57.75">
      <c r="A95" s="2" t="str">
        <f t="shared" si="6"/>
        <v>2023-03-14</v>
      </c>
      <c r="B95" s="2" t="str">
        <f>"1400"</f>
        <v>1400</v>
      </c>
      <c r="C95" s="1" t="s">
        <v>108</v>
      </c>
      <c r="E95" s="2" t="str">
        <f>"04"</f>
        <v>04</v>
      </c>
      <c r="F95" s="2">
        <v>121</v>
      </c>
      <c r="G95" s="2" t="s">
        <v>14</v>
      </c>
      <c r="H95" s="2" t="s">
        <v>15</v>
      </c>
      <c r="I95" s="2" t="s">
        <v>17</v>
      </c>
      <c r="J95" s="4"/>
      <c r="K95" s="3" t="s">
        <v>180</v>
      </c>
      <c r="L95" s="2">
        <v>2022</v>
      </c>
      <c r="M95" s="2" t="s">
        <v>111</v>
      </c>
    </row>
    <row r="96" spans="1:13" ht="72">
      <c r="A96" s="2" t="str">
        <f t="shared" si="6"/>
        <v>2023-03-14</v>
      </c>
      <c r="B96" s="2" t="str">
        <f>"1430"</f>
        <v>1430</v>
      </c>
      <c r="C96" s="1" t="s">
        <v>112</v>
      </c>
      <c r="D96" s="1" t="s">
        <v>182</v>
      </c>
      <c r="E96" s="2" t="str">
        <f>"02"</f>
        <v>02</v>
      </c>
      <c r="F96" s="2">
        <v>92</v>
      </c>
      <c r="G96" s="2" t="s">
        <v>20</v>
      </c>
      <c r="I96" s="2" t="s">
        <v>17</v>
      </c>
      <c r="J96" s="4"/>
      <c r="K96" s="3" t="s">
        <v>181</v>
      </c>
      <c r="L96" s="2">
        <v>0</v>
      </c>
      <c r="M96" s="2" t="s">
        <v>18</v>
      </c>
    </row>
    <row r="97" spans="1:13" ht="57.75">
      <c r="A97" s="2" t="str">
        <f t="shared" si="6"/>
        <v>2023-03-14</v>
      </c>
      <c r="B97" s="2" t="str">
        <f>"1500"</f>
        <v>1500</v>
      </c>
      <c r="C97" s="1" t="s">
        <v>48</v>
      </c>
      <c r="D97" s="1" t="s">
        <v>170</v>
      </c>
      <c r="E97" s="2" t="str">
        <f>"02"</f>
        <v>02</v>
      </c>
      <c r="F97" s="2">
        <v>4</v>
      </c>
      <c r="G97" s="2" t="s">
        <v>20</v>
      </c>
      <c r="I97" s="2" t="s">
        <v>17</v>
      </c>
      <c r="J97" s="4"/>
      <c r="K97" s="3" t="s">
        <v>169</v>
      </c>
      <c r="L97" s="2">
        <v>2014</v>
      </c>
      <c r="M97" s="2" t="s">
        <v>18</v>
      </c>
    </row>
    <row r="98" spans="1:14" ht="57.75">
      <c r="A98" s="2" t="str">
        <f t="shared" si="6"/>
        <v>2023-03-14</v>
      </c>
      <c r="B98" s="2" t="str">
        <f>"1525"</f>
        <v>1525</v>
      </c>
      <c r="C98" s="1" t="s">
        <v>183</v>
      </c>
      <c r="D98" s="1" t="s">
        <v>185</v>
      </c>
      <c r="E98" s="2" t="str">
        <f>"01"</f>
        <v>01</v>
      </c>
      <c r="F98" s="2">
        <v>1</v>
      </c>
      <c r="G98" s="2" t="s">
        <v>20</v>
      </c>
      <c r="I98" s="2" t="s">
        <v>17</v>
      </c>
      <c r="J98" s="4"/>
      <c r="K98" s="3" t="s">
        <v>184</v>
      </c>
      <c r="L98" s="2">
        <v>0</v>
      </c>
      <c r="M98" s="2" t="s">
        <v>73</v>
      </c>
      <c r="N98" s="2" t="s">
        <v>23</v>
      </c>
    </row>
    <row r="99" spans="1:13" ht="57.75">
      <c r="A99" s="2" t="str">
        <f t="shared" si="6"/>
        <v>2023-03-14</v>
      </c>
      <c r="B99" s="2" t="str">
        <f>"1540"</f>
        <v>1540</v>
      </c>
      <c r="C99" s="1" t="s">
        <v>37</v>
      </c>
      <c r="D99" s="1" t="s">
        <v>187</v>
      </c>
      <c r="E99" s="2" t="str">
        <f>"01"</f>
        <v>01</v>
      </c>
      <c r="F99" s="2">
        <v>38</v>
      </c>
      <c r="G99" s="2" t="s">
        <v>20</v>
      </c>
      <c r="I99" s="2" t="s">
        <v>17</v>
      </c>
      <c r="J99" s="4"/>
      <c r="K99" s="3" t="s">
        <v>186</v>
      </c>
      <c r="L99" s="2">
        <v>2020</v>
      </c>
      <c r="M99" s="2" t="s">
        <v>28</v>
      </c>
    </row>
    <row r="100" spans="1:13" ht="43.5">
      <c r="A100" s="2" t="str">
        <f t="shared" si="6"/>
        <v>2023-03-14</v>
      </c>
      <c r="B100" s="2" t="str">
        <f>"1555"</f>
        <v>1555</v>
      </c>
      <c r="C100" s="1" t="s">
        <v>121</v>
      </c>
      <c r="D100" s="1" t="s">
        <v>189</v>
      </c>
      <c r="E100" s="2" t="str">
        <f>"01"</f>
        <v>01</v>
      </c>
      <c r="F100" s="2">
        <v>1</v>
      </c>
      <c r="G100" s="2" t="s">
        <v>20</v>
      </c>
      <c r="I100" s="2" t="s">
        <v>17</v>
      </c>
      <c r="J100" s="4"/>
      <c r="K100" s="3" t="s">
        <v>188</v>
      </c>
      <c r="L100" s="2">
        <v>2021</v>
      </c>
      <c r="M100" s="2" t="s">
        <v>124</v>
      </c>
    </row>
    <row r="101" spans="1:14" ht="28.5">
      <c r="A101" s="2" t="str">
        <f t="shared" si="6"/>
        <v>2023-03-14</v>
      </c>
      <c r="B101" s="2" t="str">
        <f>"1600"</f>
        <v>1600</v>
      </c>
      <c r="C101" s="1" t="s">
        <v>125</v>
      </c>
      <c r="D101" s="1" t="s">
        <v>191</v>
      </c>
      <c r="E101" s="2" t="str">
        <f>"01"</f>
        <v>01</v>
      </c>
      <c r="F101" s="2">
        <v>6</v>
      </c>
      <c r="G101" s="2" t="s">
        <v>14</v>
      </c>
      <c r="H101" s="2" t="s">
        <v>77</v>
      </c>
      <c r="I101" s="2" t="s">
        <v>17</v>
      </c>
      <c r="J101" s="4"/>
      <c r="K101" s="3" t="s">
        <v>190</v>
      </c>
      <c r="L101" s="2">
        <v>2017</v>
      </c>
      <c r="M101" s="2" t="s">
        <v>18</v>
      </c>
      <c r="N101" s="2" t="s">
        <v>23</v>
      </c>
    </row>
    <row r="102" spans="1:14" ht="57.75">
      <c r="A102" s="2" t="str">
        <f t="shared" si="6"/>
        <v>2023-03-14</v>
      </c>
      <c r="B102" s="2" t="str">
        <f>"1630"</f>
        <v>1630</v>
      </c>
      <c r="C102" s="1" t="s">
        <v>44</v>
      </c>
      <c r="D102" s="1" t="s">
        <v>413</v>
      </c>
      <c r="E102" s="2" t="str">
        <f>"02"</f>
        <v>02</v>
      </c>
      <c r="F102" s="2">
        <v>22</v>
      </c>
      <c r="G102" s="2" t="s">
        <v>14</v>
      </c>
      <c r="I102" s="2" t="s">
        <v>17</v>
      </c>
      <c r="J102" s="4"/>
      <c r="K102" s="3" t="s">
        <v>192</v>
      </c>
      <c r="L102" s="2">
        <v>1987</v>
      </c>
      <c r="M102" s="2" t="s">
        <v>47</v>
      </c>
      <c r="N102" s="2" t="s">
        <v>23</v>
      </c>
    </row>
    <row r="103" spans="1:13" ht="72">
      <c r="A103" s="2" t="str">
        <f t="shared" si="6"/>
        <v>2023-03-14</v>
      </c>
      <c r="B103" s="2" t="str">
        <f>"1700"</f>
        <v>1700</v>
      </c>
      <c r="C103" s="1" t="s">
        <v>133</v>
      </c>
      <c r="D103" s="1" t="s">
        <v>414</v>
      </c>
      <c r="E103" s="2" t="str">
        <f>"2019"</f>
        <v>2019</v>
      </c>
      <c r="F103" s="2">
        <v>5</v>
      </c>
      <c r="G103" s="2" t="s">
        <v>14</v>
      </c>
      <c r="I103" s="2" t="s">
        <v>17</v>
      </c>
      <c r="J103" s="4"/>
      <c r="K103" s="3" t="s">
        <v>193</v>
      </c>
      <c r="L103" s="2">
        <v>2019</v>
      </c>
      <c r="M103" s="2" t="s">
        <v>18</v>
      </c>
    </row>
    <row r="104" spans="1:13" ht="72">
      <c r="A104" s="2" t="str">
        <f t="shared" si="6"/>
        <v>2023-03-14</v>
      </c>
      <c r="B104" s="2" t="str">
        <f>"1715"</f>
        <v>1715</v>
      </c>
      <c r="C104" s="1" t="s">
        <v>130</v>
      </c>
      <c r="D104" s="1" t="s">
        <v>415</v>
      </c>
      <c r="E104" s="2" t="str">
        <f>"2019"</f>
        <v>2019</v>
      </c>
      <c r="F104" s="2">
        <v>6</v>
      </c>
      <c r="G104" s="2" t="s">
        <v>20</v>
      </c>
      <c r="I104" s="2" t="s">
        <v>17</v>
      </c>
      <c r="J104" s="4"/>
      <c r="K104" s="3" t="s">
        <v>194</v>
      </c>
      <c r="L104" s="2">
        <v>2019</v>
      </c>
      <c r="M104" s="2" t="s">
        <v>18</v>
      </c>
    </row>
    <row r="105" spans="1:13" ht="14.25">
      <c r="A105" s="2" t="str">
        <f t="shared" si="6"/>
        <v>2023-03-14</v>
      </c>
      <c r="B105" s="2" t="str">
        <f>"1730"</f>
        <v>1730</v>
      </c>
      <c r="C105" s="1" t="s">
        <v>195</v>
      </c>
      <c r="E105" s="2" t="str">
        <f>"01"</f>
        <v>01</v>
      </c>
      <c r="F105" s="2">
        <v>97</v>
      </c>
      <c r="G105" s="2" t="s">
        <v>58</v>
      </c>
      <c r="J105" s="4"/>
      <c r="K105" s="3" t="s">
        <v>196</v>
      </c>
      <c r="L105" s="2">
        <v>0</v>
      </c>
      <c r="M105" s="2" t="s">
        <v>147</v>
      </c>
    </row>
    <row r="106" spans="1:13" ht="57.75">
      <c r="A106" s="2" t="str">
        <f t="shared" si="6"/>
        <v>2023-03-14</v>
      </c>
      <c r="B106" s="2" t="str">
        <f>"1800"</f>
        <v>1800</v>
      </c>
      <c r="C106" s="1" t="s">
        <v>197</v>
      </c>
      <c r="D106" s="1" t="s">
        <v>199</v>
      </c>
      <c r="E106" s="2" t="str">
        <f>"2022"</f>
        <v>2022</v>
      </c>
      <c r="F106" s="2">
        <v>5</v>
      </c>
      <c r="G106" s="2" t="s">
        <v>20</v>
      </c>
      <c r="I106" s="2" t="s">
        <v>17</v>
      </c>
      <c r="J106" s="4"/>
      <c r="K106" s="3" t="s">
        <v>198</v>
      </c>
      <c r="L106" s="2">
        <v>2022</v>
      </c>
      <c r="M106" s="2" t="s">
        <v>18</v>
      </c>
    </row>
    <row r="107" spans="1:13" ht="57.75">
      <c r="A107" s="2" t="str">
        <f t="shared" si="6"/>
        <v>2023-03-14</v>
      </c>
      <c r="B107" s="2" t="str">
        <f>"1830"</f>
        <v>1830</v>
      </c>
      <c r="C107" s="1" t="s">
        <v>74</v>
      </c>
      <c r="E107" s="2" t="str">
        <f>"2023"</f>
        <v>2023</v>
      </c>
      <c r="F107" s="2">
        <v>46</v>
      </c>
      <c r="G107" s="2" t="s">
        <v>58</v>
      </c>
      <c r="J107" s="4"/>
      <c r="K107" s="3" t="s">
        <v>75</v>
      </c>
      <c r="L107" s="2">
        <v>2023</v>
      </c>
      <c r="M107" s="2" t="s">
        <v>18</v>
      </c>
    </row>
    <row r="108" spans="1:14" ht="72">
      <c r="A108" s="7" t="str">
        <f t="shared" si="6"/>
        <v>2023-03-14</v>
      </c>
      <c r="B108" s="7" t="str">
        <f>"1840"</f>
        <v>1840</v>
      </c>
      <c r="C108" s="8" t="s">
        <v>200</v>
      </c>
      <c r="D108" s="8" t="s">
        <v>202</v>
      </c>
      <c r="E108" s="7" t="str">
        <f>"01"</f>
        <v>01</v>
      </c>
      <c r="F108" s="7">
        <v>1</v>
      </c>
      <c r="G108" s="7" t="s">
        <v>14</v>
      </c>
      <c r="H108" s="7" t="s">
        <v>49</v>
      </c>
      <c r="I108" s="7" t="s">
        <v>17</v>
      </c>
      <c r="J108" s="5" t="s">
        <v>438</v>
      </c>
      <c r="K108" s="6" t="s">
        <v>201</v>
      </c>
      <c r="L108" s="7">
        <v>2020</v>
      </c>
      <c r="M108" s="7" t="s">
        <v>147</v>
      </c>
      <c r="N108" s="7" t="s">
        <v>23</v>
      </c>
    </row>
    <row r="109" spans="1:14" ht="57.75">
      <c r="A109" s="7" t="str">
        <f t="shared" si="6"/>
        <v>2023-03-14</v>
      </c>
      <c r="B109" s="7" t="str">
        <f>"1930"</f>
        <v>1930</v>
      </c>
      <c r="C109" s="8" t="s">
        <v>203</v>
      </c>
      <c r="D109" s="8" t="s">
        <v>205</v>
      </c>
      <c r="E109" s="7" t="str">
        <f>"01"</f>
        <v>01</v>
      </c>
      <c r="F109" s="7">
        <v>1</v>
      </c>
      <c r="G109" s="7" t="s">
        <v>14</v>
      </c>
      <c r="H109" s="7"/>
      <c r="I109" s="7"/>
      <c r="J109" s="5" t="s">
        <v>439</v>
      </c>
      <c r="K109" s="6" t="s">
        <v>204</v>
      </c>
      <c r="L109" s="7">
        <v>2022</v>
      </c>
      <c r="M109" s="7" t="s">
        <v>111</v>
      </c>
      <c r="N109" s="7" t="s">
        <v>23</v>
      </c>
    </row>
    <row r="110" spans="1:14" ht="72">
      <c r="A110" s="7" t="str">
        <f t="shared" si="6"/>
        <v>2023-03-14</v>
      </c>
      <c r="B110" s="7" t="str">
        <f>"2000"</f>
        <v>2000</v>
      </c>
      <c r="C110" s="8" t="s">
        <v>206</v>
      </c>
      <c r="D110" s="8" t="s">
        <v>208</v>
      </c>
      <c r="E110" s="7" t="str">
        <f>"01"</f>
        <v>01</v>
      </c>
      <c r="F110" s="7">
        <v>1</v>
      </c>
      <c r="G110" s="7" t="s">
        <v>150</v>
      </c>
      <c r="H110" s="7"/>
      <c r="I110" s="7"/>
      <c r="J110" s="5" t="s">
        <v>439</v>
      </c>
      <c r="K110" s="6" t="s">
        <v>207</v>
      </c>
      <c r="L110" s="7">
        <v>2022</v>
      </c>
      <c r="M110" s="7" t="s">
        <v>111</v>
      </c>
      <c r="N110" s="7" t="s">
        <v>23</v>
      </c>
    </row>
    <row r="111" spans="1:14" ht="72">
      <c r="A111" s="7" t="str">
        <f t="shared" si="6"/>
        <v>2023-03-14</v>
      </c>
      <c r="B111" s="7" t="str">
        <f>"2030"</f>
        <v>2030</v>
      </c>
      <c r="C111" s="8" t="s">
        <v>209</v>
      </c>
      <c r="D111" s="8"/>
      <c r="E111" s="7" t="str">
        <f>"2023"</f>
        <v>2023</v>
      </c>
      <c r="F111" s="7">
        <v>2</v>
      </c>
      <c r="G111" s="7" t="s">
        <v>58</v>
      </c>
      <c r="H111" s="7"/>
      <c r="I111" s="7"/>
      <c r="J111" s="5" t="s">
        <v>452</v>
      </c>
      <c r="K111" s="6" t="s">
        <v>210</v>
      </c>
      <c r="L111" s="7">
        <v>2023</v>
      </c>
      <c r="M111" s="7" t="s">
        <v>18</v>
      </c>
      <c r="N111" s="7"/>
    </row>
    <row r="112" spans="1:14" ht="72">
      <c r="A112" s="7" t="str">
        <f t="shared" si="6"/>
        <v>2023-03-14</v>
      </c>
      <c r="B112" s="7" t="str">
        <f>"2100"</f>
        <v>2100</v>
      </c>
      <c r="C112" s="8" t="s">
        <v>211</v>
      </c>
      <c r="D112" s="8" t="s">
        <v>73</v>
      </c>
      <c r="E112" s="7" t="str">
        <f>" "</f>
        <v> </v>
      </c>
      <c r="F112" s="7">
        <v>0</v>
      </c>
      <c r="G112" s="7" t="s">
        <v>86</v>
      </c>
      <c r="H112" s="7" t="s">
        <v>212</v>
      </c>
      <c r="I112" s="7"/>
      <c r="J112" s="5" t="s">
        <v>441</v>
      </c>
      <c r="K112" s="6" t="s">
        <v>430</v>
      </c>
      <c r="L112" s="7">
        <v>2001</v>
      </c>
      <c r="M112" s="7" t="s">
        <v>147</v>
      </c>
      <c r="N112" s="7" t="s">
        <v>23</v>
      </c>
    </row>
    <row r="113" spans="1:14" ht="72">
      <c r="A113" s="7" t="str">
        <f t="shared" si="6"/>
        <v>2023-03-14</v>
      </c>
      <c r="B113" s="7" t="str">
        <f>"2315"</f>
        <v>2315</v>
      </c>
      <c r="C113" s="8" t="s">
        <v>416</v>
      </c>
      <c r="D113" s="8" t="s">
        <v>213</v>
      </c>
      <c r="E113" s="7" t="str">
        <f>"13"</f>
        <v>13</v>
      </c>
      <c r="F113" s="7">
        <v>1</v>
      </c>
      <c r="G113" s="7" t="s">
        <v>150</v>
      </c>
      <c r="H113" s="7"/>
      <c r="I113" s="7"/>
      <c r="J113" s="5" t="s">
        <v>444</v>
      </c>
      <c r="K113" s="6" t="s">
        <v>429</v>
      </c>
      <c r="L113" s="7">
        <v>2018</v>
      </c>
      <c r="M113" s="7" t="s">
        <v>111</v>
      </c>
      <c r="N113" s="7"/>
    </row>
    <row r="114" spans="1:13" ht="57.75">
      <c r="A114" s="2" t="str">
        <f t="shared" si="6"/>
        <v>2023-03-14</v>
      </c>
      <c r="B114" s="2" t="str">
        <f>"2345"</f>
        <v>2345</v>
      </c>
      <c r="C114" s="1" t="s">
        <v>214</v>
      </c>
      <c r="D114" s="1" t="s">
        <v>216</v>
      </c>
      <c r="E114" s="2" t="str">
        <f aca="true" t="shared" si="7" ref="E114:E126">"02"</f>
        <v>02</v>
      </c>
      <c r="F114" s="2">
        <v>0</v>
      </c>
      <c r="G114" s="2" t="s">
        <v>20</v>
      </c>
      <c r="I114" s="2" t="s">
        <v>17</v>
      </c>
      <c r="J114" s="4"/>
      <c r="K114" s="3" t="s">
        <v>215</v>
      </c>
      <c r="L114" s="2">
        <v>2017</v>
      </c>
      <c r="M114" s="2" t="s">
        <v>18</v>
      </c>
    </row>
    <row r="115" spans="1:13" ht="72">
      <c r="A115" s="2" t="str">
        <f t="shared" si="6"/>
        <v>2023-03-14</v>
      </c>
      <c r="B115" s="2" t="str">
        <f>"2400"</f>
        <v>2400</v>
      </c>
      <c r="C115" s="1" t="s">
        <v>13</v>
      </c>
      <c r="E115" s="2" t="str">
        <f t="shared" si="7"/>
        <v>02</v>
      </c>
      <c r="F115" s="2">
        <v>7</v>
      </c>
      <c r="G115" s="2" t="s">
        <v>14</v>
      </c>
      <c r="H115" s="2" t="s">
        <v>15</v>
      </c>
      <c r="I115" s="2" t="s">
        <v>17</v>
      </c>
      <c r="J115" s="4"/>
      <c r="K115" s="3" t="s">
        <v>16</v>
      </c>
      <c r="L115" s="2">
        <v>2011</v>
      </c>
      <c r="M115" s="2" t="s">
        <v>18</v>
      </c>
    </row>
    <row r="116" spans="1:13" ht="72">
      <c r="A116" s="2" t="str">
        <f t="shared" si="6"/>
        <v>2023-03-14</v>
      </c>
      <c r="B116" s="2" t="str">
        <f>"2500"</f>
        <v>2500</v>
      </c>
      <c r="C116" s="1" t="s">
        <v>13</v>
      </c>
      <c r="E116" s="2" t="str">
        <f t="shared" si="7"/>
        <v>02</v>
      </c>
      <c r="F116" s="2">
        <v>7</v>
      </c>
      <c r="G116" s="2" t="s">
        <v>14</v>
      </c>
      <c r="H116" s="2" t="s">
        <v>15</v>
      </c>
      <c r="I116" s="2" t="s">
        <v>17</v>
      </c>
      <c r="J116" s="4"/>
      <c r="K116" s="3" t="s">
        <v>16</v>
      </c>
      <c r="L116" s="2">
        <v>2011</v>
      </c>
      <c r="M116" s="2" t="s">
        <v>18</v>
      </c>
    </row>
    <row r="117" spans="1:13" ht="72">
      <c r="A117" s="2" t="str">
        <f t="shared" si="6"/>
        <v>2023-03-14</v>
      </c>
      <c r="B117" s="2" t="str">
        <f>"2600"</f>
        <v>2600</v>
      </c>
      <c r="C117" s="1" t="s">
        <v>13</v>
      </c>
      <c r="E117" s="2" t="str">
        <f t="shared" si="7"/>
        <v>02</v>
      </c>
      <c r="F117" s="2">
        <v>7</v>
      </c>
      <c r="G117" s="2" t="s">
        <v>14</v>
      </c>
      <c r="H117" s="2" t="s">
        <v>15</v>
      </c>
      <c r="I117" s="2" t="s">
        <v>17</v>
      </c>
      <c r="J117" s="4"/>
      <c r="K117" s="3" t="s">
        <v>16</v>
      </c>
      <c r="L117" s="2">
        <v>2011</v>
      </c>
      <c r="M117" s="2" t="s">
        <v>18</v>
      </c>
    </row>
    <row r="118" spans="1:13" ht="72">
      <c r="A118" s="2" t="str">
        <f t="shared" si="6"/>
        <v>2023-03-14</v>
      </c>
      <c r="B118" s="2" t="str">
        <f>"2700"</f>
        <v>2700</v>
      </c>
      <c r="C118" s="1" t="s">
        <v>13</v>
      </c>
      <c r="E118" s="2" t="str">
        <f t="shared" si="7"/>
        <v>02</v>
      </c>
      <c r="F118" s="2">
        <v>7</v>
      </c>
      <c r="G118" s="2" t="s">
        <v>14</v>
      </c>
      <c r="H118" s="2" t="s">
        <v>15</v>
      </c>
      <c r="I118" s="2" t="s">
        <v>17</v>
      </c>
      <c r="J118" s="4"/>
      <c r="K118" s="3" t="s">
        <v>16</v>
      </c>
      <c r="L118" s="2">
        <v>2011</v>
      </c>
      <c r="M118" s="2" t="s">
        <v>18</v>
      </c>
    </row>
    <row r="119" spans="1:13" ht="72">
      <c r="A119" s="2" t="str">
        <f t="shared" si="6"/>
        <v>2023-03-14</v>
      </c>
      <c r="B119" s="2" t="str">
        <f>"2800"</f>
        <v>2800</v>
      </c>
      <c r="C119" s="1" t="s">
        <v>13</v>
      </c>
      <c r="E119" s="2" t="str">
        <f t="shared" si="7"/>
        <v>02</v>
      </c>
      <c r="F119" s="2">
        <v>7</v>
      </c>
      <c r="G119" s="2" t="s">
        <v>14</v>
      </c>
      <c r="H119" s="2" t="s">
        <v>15</v>
      </c>
      <c r="I119" s="2" t="s">
        <v>17</v>
      </c>
      <c r="J119" s="4"/>
      <c r="K119" s="3" t="s">
        <v>16</v>
      </c>
      <c r="L119" s="2">
        <v>2011</v>
      </c>
      <c r="M119" s="2" t="s">
        <v>18</v>
      </c>
    </row>
    <row r="120" spans="1:13" ht="72">
      <c r="A120" s="2" t="str">
        <f aca="true" t="shared" si="8" ref="A120:A164">"2023-03-15"</f>
        <v>2023-03-15</v>
      </c>
      <c r="B120" s="2" t="str">
        <f>"0500"</f>
        <v>0500</v>
      </c>
      <c r="C120" s="1" t="s">
        <v>13</v>
      </c>
      <c r="E120" s="2" t="str">
        <f t="shared" si="7"/>
        <v>02</v>
      </c>
      <c r="F120" s="2">
        <v>7</v>
      </c>
      <c r="G120" s="2" t="s">
        <v>14</v>
      </c>
      <c r="H120" s="2" t="s">
        <v>15</v>
      </c>
      <c r="I120" s="2" t="s">
        <v>17</v>
      </c>
      <c r="J120" s="4"/>
      <c r="K120" s="3" t="s">
        <v>16</v>
      </c>
      <c r="L120" s="2">
        <v>2011</v>
      </c>
      <c r="M120" s="2" t="s">
        <v>18</v>
      </c>
    </row>
    <row r="121" spans="1:13" ht="28.5">
      <c r="A121" s="2" t="str">
        <f t="shared" si="8"/>
        <v>2023-03-15</v>
      </c>
      <c r="B121" s="2" t="str">
        <f>"0600"</f>
        <v>0600</v>
      </c>
      <c r="C121" s="1" t="s">
        <v>19</v>
      </c>
      <c r="D121" s="1" t="s">
        <v>217</v>
      </c>
      <c r="E121" s="2" t="str">
        <f t="shared" si="7"/>
        <v>02</v>
      </c>
      <c r="F121" s="2">
        <v>6</v>
      </c>
      <c r="G121" s="2" t="s">
        <v>20</v>
      </c>
      <c r="I121" s="2" t="s">
        <v>17</v>
      </c>
      <c r="J121" s="4"/>
      <c r="K121" s="3" t="s">
        <v>21</v>
      </c>
      <c r="L121" s="2">
        <v>2019</v>
      </c>
      <c r="M121" s="2" t="s">
        <v>18</v>
      </c>
    </row>
    <row r="122" spans="1:13" ht="28.5">
      <c r="A122" s="2" t="str">
        <f t="shared" si="8"/>
        <v>2023-03-15</v>
      </c>
      <c r="B122" s="2" t="str">
        <f>"0625"</f>
        <v>0625</v>
      </c>
      <c r="C122" s="1" t="s">
        <v>19</v>
      </c>
      <c r="D122" s="1" t="s">
        <v>218</v>
      </c>
      <c r="E122" s="2" t="str">
        <f t="shared" si="7"/>
        <v>02</v>
      </c>
      <c r="F122" s="2">
        <v>7</v>
      </c>
      <c r="G122" s="2" t="s">
        <v>20</v>
      </c>
      <c r="I122" s="2" t="s">
        <v>17</v>
      </c>
      <c r="J122" s="4"/>
      <c r="K122" s="3" t="s">
        <v>21</v>
      </c>
      <c r="L122" s="2">
        <v>2019</v>
      </c>
      <c r="M122" s="2" t="s">
        <v>18</v>
      </c>
    </row>
    <row r="123" spans="1:13" ht="57.75">
      <c r="A123" s="2" t="str">
        <f t="shared" si="8"/>
        <v>2023-03-15</v>
      </c>
      <c r="B123" s="2" t="str">
        <f>"0650"</f>
        <v>0650</v>
      </c>
      <c r="C123" s="1" t="s">
        <v>25</v>
      </c>
      <c r="D123" s="1" t="s">
        <v>220</v>
      </c>
      <c r="E123" s="2" t="str">
        <f t="shared" si="7"/>
        <v>02</v>
      </c>
      <c r="F123" s="2">
        <v>10</v>
      </c>
      <c r="G123" s="2" t="s">
        <v>20</v>
      </c>
      <c r="I123" s="2" t="s">
        <v>17</v>
      </c>
      <c r="J123" s="4"/>
      <c r="K123" s="3" t="s">
        <v>219</v>
      </c>
      <c r="L123" s="2">
        <v>2018</v>
      </c>
      <c r="M123" s="2" t="s">
        <v>28</v>
      </c>
    </row>
    <row r="124" spans="1:13" ht="72">
      <c r="A124" s="2" t="str">
        <f t="shared" si="8"/>
        <v>2023-03-15</v>
      </c>
      <c r="B124" s="2" t="str">
        <f>"0715"</f>
        <v>0715</v>
      </c>
      <c r="C124" s="1" t="s">
        <v>29</v>
      </c>
      <c r="D124" s="1" t="s">
        <v>222</v>
      </c>
      <c r="E124" s="2" t="str">
        <f t="shared" si="7"/>
        <v>02</v>
      </c>
      <c r="F124" s="2">
        <v>5</v>
      </c>
      <c r="G124" s="2" t="s">
        <v>20</v>
      </c>
      <c r="I124" s="2" t="s">
        <v>17</v>
      </c>
      <c r="J124" s="4"/>
      <c r="K124" s="3" t="s">
        <v>221</v>
      </c>
      <c r="L124" s="2">
        <v>2018</v>
      </c>
      <c r="M124" s="2" t="s">
        <v>18</v>
      </c>
    </row>
    <row r="125" spans="1:13" ht="28.5">
      <c r="A125" s="2" t="str">
        <f t="shared" si="8"/>
        <v>2023-03-15</v>
      </c>
      <c r="B125" s="2" t="str">
        <f>"0730"</f>
        <v>0730</v>
      </c>
      <c r="C125" s="1" t="s">
        <v>32</v>
      </c>
      <c r="E125" s="2" t="str">
        <f t="shared" si="7"/>
        <v>02</v>
      </c>
      <c r="F125" s="2">
        <v>1</v>
      </c>
      <c r="G125" s="2" t="s">
        <v>20</v>
      </c>
      <c r="I125" s="2" t="s">
        <v>17</v>
      </c>
      <c r="J125" s="4"/>
      <c r="K125" s="3" t="s">
        <v>33</v>
      </c>
      <c r="L125" s="2">
        <v>2011</v>
      </c>
      <c r="M125" s="2" t="s">
        <v>18</v>
      </c>
    </row>
    <row r="126" spans="1:13" ht="43.5">
      <c r="A126" s="2" t="str">
        <f t="shared" si="8"/>
        <v>2023-03-15</v>
      </c>
      <c r="B126" s="2" t="str">
        <f>"0755"</f>
        <v>0755</v>
      </c>
      <c r="C126" s="1" t="s">
        <v>34</v>
      </c>
      <c r="D126" s="1" t="s">
        <v>224</v>
      </c>
      <c r="E126" s="2" t="str">
        <f t="shared" si="7"/>
        <v>02</v>
      </c>
      <c r="F126" s="2">
        <v>13</v>
      </c>
      <c r="G126" s="2" t="s">
        <v>20</v>
      </c>
      <c r="I126" s="2" t="s">
        <v>17</v>
      </c>
      <c r="J126" s="4"/>
      <c r="K126" s="3" t="s">
        <v>223</v>
      </c>
      <c r="L126" s="2">
        <v>2020</v>
      </c>
      <c r="M126" s="2" t="s">
        <v>28</v>
      </c>
    </row>
    <row r="127" spans="1:13" ht="43.5">
      <c r="A127" s="2" t="str">
        <f t="shared" si="8"/>
        <v>2023-03-15</v>
      </c>
      <c r="B127" s="2" t="str">
        <f>"0805"</f>
        <v>0805</v>
      </c>
      <c r="C127" s="1" t="s">
        <v>37</v>
      </c>
      <c r="D127" s="1" t="s">
        <v>226</v>
      </c>
      <c r="E127" s="2" t="str">
        <f>"01"</f>
        <v>01</v>
      </c>
      <c r="F127" s="2">
        <v>35</v>
      </c>
      <c r="G127" s="2" t="s">
        <v>20</v>
      </c>
      <c r="I127" s="2" t="s">
        <v>17</v>
      </c>
      <c r="J127" s="4"/>
      <c r="K127" s="3" t="s">
        <v>225</v>
      </c>
      <c r="L127" s="2">
        <v>2020</v>
      </c>
      <c r="M127" s="2" t="s">
        <v>28</v>
      </c>
    </row>
    <row r="128" spans="1:13" ht="43.5">
      <c r="A128" s="2" t="str">
        <f t="shared" si="8"/>
        <v>2023-03-15</v>
      </c>
      <c r="B128" s="2" t="str">
        <f>"0815"</f>
        <v>0815</v>
      </c>
      <c r="C128" s="1" t="s">
        <v>40</v>
      </c>
      <c r="D128" s="1" t="s">
        <v>228</v>
      </c>
      <c r="E128" s="2" t="str">
        <f>"01"</f>
        <v>01</v>
      </c>
      <c r="F128" s="2">
        <v>1</v>
      </c>
      <c r="G128" s="2" t="s">
        <v>20</v>
      </c>
      <c r="I128" s="2" t="s">
        <v>17</v>
      </c>
      <c r="J128" s="4"/>
      <c r="K128" s="3" t="s">
        <v>227</v>
      </c>
      <c r="L128" s="2">
        <v>2020</v>
      </c>
      <c r="M128" s="2" t="s">
        <v>43</v>
      </c>
    </row>
    <row r="129" spans="1:14" ht="57.75">
      <c r="A129" s="2" t="str">
        <f t="shared" si="8"/>
        <v>2023-03-15</v>
      </c>
      <c r="B129" s="2" t="str">
        <f>"0820"</f>
        <v>0820</v>
      </c>
      <c r="C129" s="1" t="s">
        <v>44</v>
      </c>
      <c r="D129" s="1" t="s">
        <v>413</v>
      </c>
      <c r="E129" s="2" t="str">
        <f>"02"</f>
        <v>02</v>
      </c>
      <c r="F129" s="2">
        <v>22</v>
      </c>
      <c r="G129" s="2" t="s">
        <v>14</v>
      </c>
      <c r="I129" s="2" t="s">
        <v>17</v>
      </c>
      <c r="J129" s="4"/>
      <c r="K129" s="3" t="s">
        <v>192</v>
      </c>
      <c r="L129" s="2">
        <v>1987</v>
      </c>
      <c r="M129" s="2" t="s">
        <v>47</v>
      </c>
      <c r="N129" s="2" t="s">
        <v>23</v>
      </c>
    </row>
    <row r="130" spans="1:13" ht="72">
      <c r="A130" s="2" t="str">
        <f t="shared" si="8"/>
        <v>2023-03-15</v>
      </c>
      <c r="B130" s="2" t="str">
        <f>"0845"</f>
        <v>0845</v>
      </c>
      <c r="C130" s="1" t="s">
        <v>48</v>
      </c>
      <c r="D130" s="1" t="s">
        <v>230</v>
      </c>
      <c r="E130" s="2" t="str">
        <f>"02"</f>
        <v>02</v>
      </c>
      <c r="F130" s="2">
        <v>11</v>
      </c>
      <c r="G130" s="2" t="s">
        <v>14</v>
      </c>
      <c r="I130" s="2" t="s">
        <v>17</v>
      </c>
      <c r="J130" s="4"/>
      <c r="K130" s="3" t="s">
        <v>229</v>
      </c>
      <c r="L130" s="2">
        <v>2014</v>
      </c>
      <c r="M130" s="2" t="s">
        <v>18</v>
      </c>
    </row>
    <row r="131" spans="1:13" ht="57.75">
      <c r="A131" s="2" t="str">
        <f t="shared" si="8"/>
        <v>2023-03-15</v>
      </c>
      <c r="B131" s="2" t="str">
        <f>"0910"</f>
        <v>0910</v>
      </c>
      <c r="C131" s="1" t="s">
        <v>48</v>
      </c>
      <c r="D131" s="1" t="s">
        <v>232</v>
      </c>
      <c r="E131" s="2" t="str">
        <f>"02"</f>
        <v>02</v>
      </c>
      <c r="F131" s="2">
        <v>6</v>
      </c>
      <c r="G131" s="2" t="s">
        <v>14</v>
      </c>
      <c r="H131" s="2" t="s">
        <v>49</v>
      </c>
      <c r="I131" s="2" t="s">
        <v>17</v>
      </c>
      <c r="J131" s="4"/>
      <c r="K131" s="3" t="s">
        <v>231</v>
      </c>
      <c r="L131" s="2">
        <v>2014</v>
      </c>
      <c r="M131" s="2" t="s">
        <v>18</v>
      </c>
    </row>
    <row r="132" spans="1:13" ht="43.5">
      <c r="A132" s="2" t="str">
        <f t="shared" si="8"/>
        <v>2023-03-15</v>
      </c>
      <c r="B132" s="2" t="str">
        <f>"0935"</f>
        <v>0935</v>
      </c>
      <c r="C132" s="1" t="s">
        <v>54</v>
      </c>
      <c r="D132" s="1" t="s">
        <v>234</v>
      </c>
      <c r="E132" s="2" t="str">
        <f>"03"</f>
        <v>03</v>
      </c>
      <c r="F132" s="2">
        <v>8</v>
      </c>
      <c r="G132" s="2" t="s">
        <v>20</v>
      </c>
      <c r="I132" s="2" t="s">
        <v>17</v>
      </c>
      <c r="J132" s="4"/>
      <c r="K132" s="3" t="s">
        <v>233</v>
      </c>
      <c r="L132" s="2">
        <v>2019</v>
      </c>
      <c r="M132" s="2" t="s">
        <v>28</v>
      </c>
    </row>
    <row r="133" spans="1:14" ht="72">
      <c r="A133" s="2" t="str">
        <f t="shared" si="8"/>
        <v>2023-03-15</v>
      </c>
      <c r="B133" s="2" t="str">
        <f>"1000"</f>
        <v>1000</v>
      </c>
      <c r="C133" s="1" t="s">
        <v>200</v>
      </c>
      <c r="D133" s="1" t="s">
        <v>202</v>
      </c>
      <c r="E133" s="2" t="str">
        <f>"01"</f>
        <v>01</v>
      </c>
      <c r="F133" s="2">
        <v>1</v>
      </c>
      <c r="G133" s="2" t="s">
        <v>14</v>
      </c>
      <c r="H133" s="2" t="s">
        <v>49</v>
      </c>
      <c r="I133" s="2" t="s">
        <v>17</v>
      </c>
      <c r="J133" s="4"/>
      <c r="K133" s="3" t="s">
        <v>201</v>
      </c>
      <c r="L133" s="2">
        <v>2020</v>
      </c>
      <c r="M133" s="2" t="s">
        <v>147</v>
      </c>
      <c r="N133" s="2" t="s">
        <v>23</v>
      </c>
    </row>
    <row r="134" spans="1:13" ht="72">
      <c r="A134" s="2" t="str">
        <f t="shared" si="8"/>
        <v>2023-03-15</v>
      </c>
      <c r="B134" s="2" t="str">
        <f>"1050"</f>
        <v>1050</v>
      </c>
      <c r="C134" s="1" t="s">
        <v>173</v>
      </c>
      <c r="D134" s="1" t="s">
        <v>427</v>
      </c>
      <c r="E134" s="2" t="str">
        <f>"01"</f>
        <v>01</v>
      </c>
      <c r="F134" s="2">
        <v>2</v>
      </c>
      <c r="G134" s="2" t="s">
        <v>14</v>
      </c>
      <c r="J134" s="4"/>
      <c r="K134" s="3" t="s">
        <v>428</v>
      </c>
      <c r="L134" s="2">
        <v>2019</v>
      </c>
      <c r="M134" s="2" t="s">
        <v>111</v>
      </c>
    </row>
    <row r="135" spans="1:14" ht="57.75">
      <c r="A135" s="2" t="str">
        <f t="shared" si="8"/>
        <v>2023-03-15</v>
      </c>
      <c r="B135" s="2" t="str">
        <f>"1100"</f>
        <v>1100</v>
      </c>
      <c r="C135" s="1" t="s">
        <v>203</v>
      </c>
      <c r="D135" s="1" t="s">
        <v>205</v>
      </c>
      <c r="E135" s="2" t="str">
        <f>"01"</f>
        <v>01</v>
      </c>
      <c r="F135" s="2">
        <v>1</v>
      </c>
      <c r="G135" s="2" t="s">
        <v>14</v>
      </c>
      <c r="I135" s="2" t="s">
        <v>17</v>
      </c>
      <c r="J135" s="4"/>
      <c r="K135" s="3" t="s">
        <v>204</v>
      </c>
      <c r="L135" s="2">
        <v>2022</v>
      </c>
      <c r="M135" s="2" t="s">
        <v>111</v>
      </c>
      <c r="N135" s="2" t="s">
        <v>23</v>
      </c>
    </row>
    <row r="136" spans="1:13" ht="72">
      <c r="A136" s="2" t="str">
        <f t="shared" si="8"/>
        <v>2023-03-15</v>
      </c>
      <c r="B136" s="2" t="str">
        <f>"1130"</f>
        <v>1130</v>
      </c>
      <c r="C136" s="1" t="s">
        <v>235</v>
      </c>
      <c r="E136" s="2" t="str">
        <f>" "</f>
        <v> </v>
      </c>
      <c r="F136" s="2">
        <v>0</v>
      </c>
      <c r="G136" s="2" t="s">
        <v>14</v>
      </c>
      <c r="H136" s="2" t="s">
        <v>77</v>
      </c>
      <c r="I136" s="2" t="s">
        <v>17</v>
      </c>
      <c r="J136" s="4"/>
      <c r="K136" s="3" t="s">
        <v>236</v>
      </c>
      <c r="L136" s="2">
        <v>2021</v>
      </c>
      <c r="M136" s="2" t="s">
        <v>18</v>
      </c>
    </row>
    <row r="137" spans="1:13" ht="72">
      <c r="A137" s="2" t="str">
        <f t="shared" si="8"/>
        <v>2023-03-15</v>
      </c>
      <c r="B137" s="2" t="str">
        <f>"1200"</f>
        <v>1200</v>
      </c>
      <c r="C137" s="1" t="s">
        <v>209</v>
      </c>
      <c r="E137" s="2" t="str">
        <f>"2023"</f>
        <v>2023</v>
      </c>
      <c r="F137" s="2">
        <v>2</v>
      </c>
      <c r="G137" s="2" t="s">
        <v>58</v>
      </c>
      <c r="I137" s="2" t="s">
        <v>17</v>
      </c>
      <c r="J137" s="4"/>
      <c r="K137" s="3" t="s">
        <v>210</v>
      </c>
      <c r="L137" s="2">
        <v>2023</v>
      </c>
      <c r="M137" s="2" t="s">
        <v>18</v>
      </c>
    </row>
    <row r="138" spans="1:14" ht="72">
      <c r="A138" s="2" t="str">
        <f t="shared" si="8"/>
        <v>2023-03-15</v>
      </c>
      <c r="B138" s="2" t="str">
        <f>"1300"</f>
        <v>1300</v>
      </c>
      <c r="C138" s="1" t="s">
        <v>206</v>
      </c>
      <c r="D138" s="1" t="s">
        <v>208</v>
      </c>
      <c r="E138" s="2" t="str">
        <f>"01"</f>
        <v>01</v>
      </c>
      <c r="F138" s="2">
        <v>1</v>
      </c>
      <c r="G138" s="2" t="s">
        <v>150</v>
      </c>
      <c r="I138" s="2" t="s">
        <v>17</v>
      </c>
      <c r="J138" s="4"/>
      <c r="K138" s="3" t="s">
        <v>207</v>
      </c>
      <c r="L138" s="2">
        <v>2022</v>
      </c>
      <c r="M138" s="2" t="s">
        <v>111</v>
      </c>
      <c r="N138" s="2" t="s">
        <v>23</v>
      </c>
    </row>
    <row r="139" spans="1:13" ht="72">
      <c r="A139" s="2" t="str">
        <f t="shared" si="8"/>
        <v>2023-03-15</v>
      </c>
      <c r="B139" s="2" t="str">
        <f>"1330"</f>
        <v>1330</v>
      </c>
      <c r="C139" s="1" t="s">
        <v>237</v>
      </c>
      <c r="E139" s="2" t="str">
        <f>" "</f>
        <v> </v>
      </c>
      <c r="F139" s="2">
        <v>0</v>
      </c>
      <c r="G139" s="2" t="s">
        <v>14</v>
      </c>
      <c r="I139" s="2" t="s">
        <v>17</v>
      </c>
      <c r="J139" s="4"/>
      <c r="K139" s="3" t="s">
        <v>238</v>
      </c>
      <c r="L139" s="2">
        <v>2019</v>
      </c>
      <c r="M139" s="2" t="s">
        <v>18</v>
      </c>
    </row>
    <row r="140" spans="1:13" ht="72">
      <c r="A140" s="2" t="str">
        <f t="shared" si="8"/>
        <v>2023-03-15</v>
      </c>
      <c r="B140" s="2" t="str">
        <f>"1400"</f>
        <v>1400</v>
      </c>
      <c r="C140" s="1" t="s">
        <v>108</v>
      </c>
      <c r="E140" s="2" t="str">
        <f>"04"</f>
        <v>04</v>
      </c>
      <c r="F140" s="2">
        <v>122</v>
      </c>
      <c r="G140" s="2" t="s">
        <v>14</v>
      </c>
      <c r="H140" s="2" t="s">
        <v>77</v>
      </c>
      <c r="I140" s="2" t="s">
        <v>17</v>
      </c>
      <c r="J140" s="4"/>
      <c r="K140" s="3" t="s">
        <v>239</v>
      </c>
      <c r="L140" s="2">
        <v>2022</v>
      </c>
      <c r="M140" s="2" t="s">
        <v>111</v>
      </c>
    </row>
    <row r="141" spans="1:13" ht="57.75">
      <c r="A141" s="2" t="str">
        <f t="shared" si="8"/>
        <v>2023-03-15</v>
      </c>
      <c r="B141" s="2" t="str">
        <f>"1430"</f>
        <v>1430</v>
      </c>
      <c r="C141" s="1" t="s">
        <v>112</v>
      </c>
      <c r="D141" s="1" t="s">
        <v>241</v>
      </c>
      <c r="E141" s="2" t="str">
        <f>"02"</f>
        <v>02</v>
      </c>
      <c r="F141" s="2">
        <v>93</v>
      </c>
      <c r="G141" s="2" t="s">
        <v>20</v>
      </c>
      <c r="I141" s="2" t="s">
        <v>17</v>
      </c>
      <c r="J141" s="4"/>
      <c r="K141" s="3" t="s">
        <v>240</v>
      </c>
      <c r="L141" s="2">
        <v>0</v>
      </c>
      <c r="M141" s="2" t="s">
        <v>18</v>
      </c>
    </row>
    <row r="142" spans="1:13" ht="72">
      <c r="A142" s="2" t="str">
        <f t="shared" si="8"/>
        <v>2023-03-15</v>
      </c>
      <c r="B142" s="2" t="str">
        <f>"1445"</f>
        <v>1445</v>
      </c>
      <c r="C142" s="1" t="s">
        <v>416</v>
      </c>
      <c r="D142" s="1" t="s">
        <v>213</v>
      </c>
      <c r="E142" s="2" t="str">
        <f>"13"</f>
        <v>13</v>
      </c>
      <c r="F142" s="2">
        <v>1</v>
      </c>
      <c r="G142" s="2" t="s">
        <v>150</v>
      </c>
      <c r="I142" s="2" t="s">
        <v>17</v>
      </c>
      <c r="J142" s="4"/>
      <c r="K142" s="3" t="s">
        <v>429</v>
      </c>
      <c r="L142" s="2">
        <v>2018</v>
      </c>
      <c r="M142" s="2" t="s">
        <v>111</v>
      </c>
    </row>
    <row r="143" spans="1:13" ht="57.75">
      <c r="A143" s="2" t="str">
        <f t="shared" si="8"/>
        <v>2023-03-15</v>
      </c>
      <c r="B143" s="2" t="str">
        <f>"1500"</f>
        <v>1500</v>
      </c>
      <c r="C143" s="1" t="s">
        <v>48</v>
      </c>
      <c r="D143" s="1" t="s">
        <v>51</v>
      </c>
      <c r="E143" s="2" t="str">
        <f>"02"</f>
        <v>02</v>
      </c>
      <c r="F143" s="2">
        <v>5</v>
      </c>
      <c r="G143" s="2" t="s">
        <v>14</v>
      </c>
      <c r="H143" s="2" t="s">
        <v>49</v>
      </c>
      <c r="I143" s="2" t="s">
        <v>17</v>
      </c>
      <c r="J143" s="4"/>
      <c r="K143" s="3" t="s">
        <v>50</v>
      </c>
      <c r="L143" s="2">
        <v>2014</v>
      </c>
      <c r="M143" s="2" t="s">
        <v>18</v>
      </c>
    </row>
    <row r="144" spans="1:14" ht="72">
      <c r="A144" s="2" t="str">
        <f t="shared" si="8"/>
        <v>2023-03-15</v>
      </c>
      <c r="B144" s="2" t="str">
        <f>"1525"</f>
        <v>1525</v>
      </c>
      <c r="C144" s="1" t="s">
        <v>242</v>
      </c>
      <c r="D144" s="1" t="s">
        <v>244</v>
      </c>
      <c r="E144" s="2" t="str">
        <f>"01"</f>
        <v>01</v>
      </c>
      <c r="F144" s="2">
        <v>2</v>
      </c>
      <c r="G144" s="2" t="s">
        <v>20</v>
      </c>
      <c r="I144" s="2" t="s">
        <v>17</v>
      </c>
      <c r="J144" s="4"/>
      <c r="K144" s="3" t="s">
        <v>243</v>
      </c>
      <c r="L144" s="2">
        <v>0</v>
      </c>
      <c r="M144" s="2" t="s">
        <v>73</v>
      </c>
      <c r="N144" s="2" t="s">
        <v>23</v>
      </c>
    </row>
    <row r="145" spans="1:13" ht="57.75">
      <c r="A145" s="2" t="str">
        <f t="shared" si="8"/>
        <v>2023-03-15</v>
      </c>
      <c r="B145" s="2" t="str">
        <f>"1540"</f>
        <v>1540</v>
      </c>
      <c r="C145" s="1" t="s">
        <v>37</v>
      </c>
      <c r="D145" s="1" t="s">
        <v>246</v>
      </c>
      <c r="E145" s="2" t="str">
        <f>"01"</f>
        <v>01</v>
      </c>
      <c r="F145" s="2">
        <v>39</v>
      </c>
      <c r="G145" s="2" t="s">
        <v>20</v>
      </c>
      <c r="I145" s="2" t="s">
        <v>17</v>
      </c>
      <c r="J145" s="4"/>
      <c r="K145" s="3" t="s">
        <v>245</v>
      </c>
      <c r="L145" s="2">
        <v>2020</v>
      </c>
      <c r="M145" s="2" t="s">
        <v>28</v>
      </c>
    </row>
    <row r="146" spans="1:13" ht="57.75">
      <c r="A146" s="2" t="str">
        <f t="shared" si="8"/>
        <v>2023-03-15</v>
      </c>
      <c r="B146" s="2" t="str">
        <f>"1555"</f>
        <v>1555</v>
      </c>
      <c r="C146" s="1" t="s">
        <v>121</v>
      </c>
      <c r="D146" s="1" t="s">
        <v>248</v>
      </c>
      <c r="E146" s="2" t="str">
        <f>"01"</f>
        <v>01</v>
      </c>
      <c r="F146" s="2">
        <v>2</v>
      </c>
      <c r="G146" s="2" t="s">
        <v>20</v>
      </c>
      <c r="I146" s="2" t="s">
        <v>17</v>
      </c>
      <c r="J146" s="4"/>
      <c r="K146" s="3" t="s">
        <v>247</v>
      </c>
      <c r="L146" s="2">
        <v>2021</v>
      </c>
      <c r="M146" s="2" t="s">
        <v>124</v>
      </c>
    </row>
    <row r="147" spans="1:14" ht="43.5">
      <c r="A147" s="2" t="str">
        <f t="shared" si="8"/>
        <v>2023-03-15</v>
      </c>
      <c r="B147" s="2" t="str">
        <f>"1600"</f>
        <v>1600</v>
      </c>
      <c r="C147" s="1" t="s">
        <v>125</v>
      </c>
      <c r="D147" s="1" t="s">
        <v>250</v>
      </c>
      <c r="E147" s="2" t="str">
        <f>"01"</f>
        <v>01</v>
      </c>
      <c r="F147" s="2">
        <v>7</v>
      </c>
      <c r="G147" s="2" t="s">
        <v>14</v>
      </c>
      <c r="H147" s="2" t="s">
        <v>77</v>
      </c>
      <c r="I147" s="2" t="s">
        <v>17</v>
      </c>
      <c r="J147" s="4"/>
      <c r="K147" s="3" t="s">
        <v>249</v>
      </c>
      <c r="L147" s="2">
        <v>2017</v>
      </c>
      <c r="M147" s="2" t="s">
        <v>18</v>
      </c>
      <c r="N147" s="2" t="s">
        <v>23</v>
      </c>
    </row>
    <row r="148" spans="1:14" ht="72">
      <c r="A148" s="2" t="str">
        <f t="shared" si="8"/>
        <v>2023-03-15</v>
      </c>
      <c r="B148" s="2" t="str">
        <f>"1630"</f>
        <v>1630</v>
      </c>
      <c r="C148" s="1" t="s">
        <v>44</v>
      </c>
      <c r="D148" s="1" t="s">
        <v>252</v>
      </c>
      <c r="E148" s="2" t="str">
        <f>"02"</f>
        <v>02</v>
      </c>
      <c r="F148" s="2">
        <v>23</v>
      </c>
      <c r="G148" s="2" t="s">
        <v>14</v>
      </c>
      <c r="I148" s="2" t="s">
        <v>17</v>
      </c>
      <c r="J148" s="4"/>
      <c r="K148" s="3" t="s">
        <v>251</v>
      </c>
      <c r="L148" s="2">
        <v>1987</v>
      </c>
      <c r="M148" s="2" t="s">
        <v>47</v>
      </c>
      <c r="N148" s="2" t="s">
        <v>23</v>
      </c>
    </row>
    <row r="149" spans="1:13" ht="72">
      <c r="A149" s="2" t="str">
        <f t="shared" si="8"/>
        <v>2023-03-15</v>
      </c>
      <c r="B149" s="2" t="str">
        <f>"1700"</f>
        <v>1700</v>
      </c>
      <c r="C149" s="1" t="s">
        <v>133</v>
      </c>
      <c r="D149" s="1" t="s">
        <v>417</v>
      </c>
      <c r="E149" s="2" t="str">
        <f>"2019"</f>
        <v>2019</v>
      </c>
      <c r="F149" s="2">
        <v>7</v>
      </c>
      <c r="G149" s="2" t="s">
        <v>20</v>
      </c>
      <c r="I149" s="2" t="s">
        <v>17</v>
      </c>
      <c r="J149" s="4"/>
      <c r="K149" s="3" t="s">
        <v>253</v>
      </c>
      <c r="L149" s="2">
        <v>2019</v>
      </c>
      <c r="M149" s="2" t="s">
        <v>18</v>
      </c>
    </row>
    <row r="150" spans="1:13" ht="57.75">
      <c r="A150" s="2" t="str">
        <f t="shared" si="8"/>
        <v>2023-03-15</v>
      </c>
      <c r="B150" s="2" t="str">
        <f>"1715"</f>
        <v>1715</v>
      </c>
      <c r="C150" s="1" t="s">
        <v>130</v>
      </c>
      <c r="D150" s="1" t="s">
        <v>255</v>
      </c>
      <c r="E150" s="2" t="str">
        <f>"2019"</f>
        <v>2019</v>
      </c>
      <c r="F150" s="2">
        <v>8</v>
      </c>
      <c r="G150" s="2" t="s">
        <v>20</v>
      </c>
      <c r="I150" s="2" t="s">
        <v>17</v>
      </c>
      <c r="J150" s="4"/>
      <c r="K150" s="3" t="s">
        <v>254</v>
      </c>
      <c r="L150" s="2">
        <v>2019</v>
      </c>
      <c r="M150" s="2" t="s">
        <v>18</v>
      </c>
    </row>
    <row r="151" spans="1:13" ht="87">
      <c r="A151" s="2" t="str">
        <f t="shared" si="8"/>
        <v>2023-03-15</v>
      </c>
      <c r="B151" s="2" t="str">
        <f>"1730"</f>
        <v>1730</v>
      </c>
      <c r="C151" s="1" t="s">
        <v>256</v>
      </c>
      <c r="D151" s="1" t="s">
        <v>258</v>
      </c>
      <c r="E151" s="2" t="str">
        <f>"2022"</f>
        <v>2022</v>
      </c>
      <c r="F151" s="2">
        <v>17</v>
      </c>
      <c r="G151" s="2" t="s">
        <v>58</v>
      </c>
      <c r="I151" s="2" t="s">
        <v>17</v>
      </c>
      <c r="J151" s="4"/>
      <c r="K151" s="3" t="s">
        <v>257</v>
      </c>
      <c r="L151" s="2">
        <v>2022</v>
      </c>
      <c r="M151" s="2" t="s">
        <v>18</v>
      </c>
    </row>
    <row r="152" spans="1:13" ht="57.75">
      <c r="A152" s="2" t="str">
        <f t="shared" si="8"/>
        <v>2023-03-15</v>
      </c>
      <c r="B152" s="2" t="str">
        <f>"1800"</f>
        <v>1800</v>
      </c>
      <c r="C152" s="1" t="s">
        <v>197</v>
      </c>
      <c r="D152" s="1" t="s">
        <v>259</v>
      </c>
      <c r="E152" s="2" t="str">
        <f>"2022"</f>
        <v>2022</v>
      </c>
      <c r="F152" s="2">
        <v>6</v>
      </c>
      <c r="G152" s="2" t="s">
        <v>20</v>
      </c>
      <c r="I152" s="2" t="s">
        <v>17</v>
      </c>
      <c r="J152" s="4"/>
      <c r="K152" s="3" t="s">
        <v>198</v>
      </c>
      <c r="L152" s="2">
        <v>2022</v>
      </c>
      <c r="M152" s="2" t="s">
        <v>18</v>
      </c>
    </row>
    <row r="153" spans="1:13" ht="57.75">
      <c r="A153" s="2" t="str">
        <f t="shared" si="8"/>
        <v>2023-03-15</v>
      </c>
      <c r="B153" s="2" t="str">
        <f>"1830"</f>
        <v>1830</v>
      </c>
      <c r="C153" s="1" t="s">
        <v>74</v>
      </c>
      <c r="E153" s="2" t="str">
        <f>"2023"</f>
        <v>2023</v>
      </c>
      <c r="F153" s="2">
        <v>47</v>
      </c>
      <c r="G153" s="2" t="s">
        <v>58</v>
      </c>
      <c r="J153" s="4"/>
      <c r="K153" s="3" t="s">
        <v>75</v>
      </c>
      <c r="L153" s="2">
        <v>2023</v>
      </c>
      <c r="M153" s="2" t="s">
        <v>18</v>
      </c>
    </row>
    <row r="154" spans="1:14" ht="57.75">
      <c r="A154" s="7" t="str">
        <f t="shared" si="8"/>
        <v>2023-03-15</v>
      </c>
      <c r="B154" s="7" t="str">
        <f>"1840"</f>
        <v>1840</v>
      </c>
      <c r="C154" s="8" t="s">
        <v>200</v>
      </c>
      <c r="D154" s="8" t="s">
        <v>418</v>
      </c>
      <c r="E154" s="7" t="str">
        <f>"01"</f>
        <v>01</v>
      </c>
      <c r="F154" s="7">
        <v>2</v>
      </c>
      <c r="G154" s="7" t="s">
        <v>14</v>
      </c>
      <c r="H154" s="7" t="s">
        <v>77</v>
      </c>
      <c r="I154" s="7" t="s">
        <v>17</v>
      </c>
      <c r="J154" s="5" t="s">
        <v>438</v>
      </c>
      <c r="K154" s="6" t="s">
        <v>260</v>
      </c>
      <c r="L154" s="7">
        <v>2020</v>
      </c>
      <c r="M154" s="7" t="s">
        <v>147</v>
      </c>
      <c r="N154" s="7" t="s">
        <v>23</v>
      </c>
    </row>
    <row r="155" spans="1:14" ht="43.5">
      <c r="A155" s="7" t="str">
        <f t="shared" si="8"/>
        <v>2023-03-15</v>
      </c>
      <c r="B155" s="7" t="str">
        <f>"1930"</f>
        <v>1930</v>
      </c>
      <c r="C155" s="8" t="s">
        <v>261</v>
      </c>
      <c r="D155" s="8" t="s">
        <v>263</v>
      </c>
      <c r="E155" s="7" t="str">
        <f>"11"</f>
        <v>11</v>
      </c>
      <c r="F155" s="7">
        <v>2</v>
      </c>
      <c r="G155" s="7" t="s">
        <v>14</v>
      </c>
      <c r="H155" s="7" t="s">
        <v>77</v>
      </c>
      <c r="I155" s="7" t="s">
        <v>17</v>
      </c>
      <c r="J155" s="5" t="s">
        <v>439</v>
      </c>
      <c r="K155" s="6" t="s">
        <v>262</v>
      </c>
      <c r="L155" s="7">
        <v>2019</v>
      </c>
      <c r="M155" s="7" t="s">
        <v>18</v>
      </c>
      <c r="N155" s="7" t="s">
        <v>23</v>
      </c>
    </row>
    <row r="156" spans="1:14" ht="57.75">
      <c r="A156" s="7" t="str">
        <f t="shared" si="8"/>
        <v>2023-03-15</v>
      </c>
      <c r="B156" s="7" t="str">
        <f>"2030"</f>
        <v>2030</v>
      </c>
      <c r="C156" s="8" t="s">
        <v>264</v>
      </c>
      <c r="D156" s="8"/>
      <c r="E156" s="7" t="str">
        <f>"2023"</f>
        <v>2023</v>
      </c>
      <c r="F156" s="7">
        <v>1</v>
      </c>
      <c r="G156" s="7" t="s">
        <v>58</v>
      </c>
      <c r="H156" s="7"/>
      <c r="I156" s="7"/>
      <c r="J156" s="5" t="s">
        <v>453</v>
      </c>
      <c r="K156" s="6" t="s">
        <v>265</v>
      </c>
      <c r="L156" s="7">
        <v>2023</v>
      </c>
      <c r="M156" s="7" t="s">
        <v>18</v>
      </c>
      <c r="N156" s="7"/>
    </row>
    <row r="157" spans="1:14" ht="57.75">
      <c r="A157" s="7" t="str">
        <f t="shared" si="8"/>
        <v>2023-03-15</v>
      </c>
      <c r="B157" s="7" t="str">
        <f>"2120"</f>
        <v>2120</v>
      </c>
      <c r="C157" s="8" t="s">
        <v>268</v>
      </c>
      <c r="D157" s="8"/>
      <c r="E157" s="7" t="str">
        <f>" "</f>
        <v> </v>
      </c>
      <c r="F157" s="7">
        <v>0</v>
      </c>
      <c r="G157" s="7" t="s">
        <v>150</v>
      </c>
      <c r="H157" s="7" t="s">
        <v>266</v>
      </c>
      <c r="I157" s="7" t="s">
        <v>17</v>
      </c>
      <c r="J157" s="5" t="s">
        <v>440</v>
      </c>
      <c r="K157" s="6" t="s">
        <v>267</v>
      </c>
      <c r="L157" s="7">
        <v>2019</v>
      </c>
      <c r="M157" s="7" t="s">
        <v>43</v>
      </c>
      <c r="N157" s="7" t="s">
        <v>23</v>
      </c>
    </row>
    <row r="158" spans="1:14" ht="57.75">
      <c r="A158" s="2" t="str">
        <f t="shared" si="8"/>
        <v>2023-03-15</v>
      </c>
      <c r="B158" s="2" t="str">
        <f>"2255"</f>
        <v>2255</v>
      </c>
      <c r="C158" s="1" t="s">
        <v>269</v>
      </c>
      <c r="E158" s="2" t="str">
        <f>" "</f>
        <v> </v>
      </c>
      <c r="F158" s="2">
        <v>0</v>
      </c>
      <c r="G158" s="2" t="s">
        <v>20</v>
      </c>
      <c r="I158" s="2" t="s">
        <v>17</v>
      </c>
      <c r="J158" s="4"/>
      <c r="K158" s="3" t="s">
        <v>270</v>
      </c>
      <c r="L158" s="2">
        <v>2012</v>
      </c>
      <c r="M158" s="2" t="s">
        <v>18</v>
      </c>
      <c r="N158" s="2" t="s">
        <v>23</v>
      </c>
    </row>
    <row r="159" spans="1:13" ht="57.75">
      <c r="A159" s="2" t="str">
        <f t="shared" si="8"/>
        <v>2023-03-15</v>
      </c>
      <c r="B159" s="2" t="str">
        <f>"2350"</f>
        <v>2350</v>
      </c>
      <c r="C159" s="1" t="s">
        <v>271</v>
      </c>
      <c r="E159" s="2" t="str">
        <f>" "</f>
        <v> </v>
      </c>
      <c r="F159" s="2">
        <v>0</v>
      </c>
      <c r="G159" s="2" t="s">
        <v>14</v>
      </c>
      <c r="I159" s="2" t="s">
        <v>17</v>
      </c>
      <c r="J159" s="4"/>
      <c r="K159" s="3" t="s">
        <v>272</v>
      </c>
      <c r="L159" s="2">
        <v>2021</v>
      </c>
      <c r="M159" s="2" t="s">
        <v>18</v>
      </c>
    </row>
    <row r="160" spans="1:13" ht="72">
      <c r="A160" s="2" t="str">
        <f t="shared" si="8"/>
        <v>2023-03-15</v>
      </c>
      <c r="B160" s="2" t="str">
        <f>"2400"</f>
        <v>2400</v>
      </c>
      <c r="C160" s="1" t="s">
        <v>13</v>
      </c>
      <c r="E160" s="2" t="str">
        <f aca="true" t="shared" si="9" ref="E160:E171">"02"</f>
        <v>02</v>
      </c>
      <c r="F160" s="2">
        <v>8</v>
      </c>
      <c r="G160" s="2" t="s">
        <v>14</v>
      </c>
      <c r="H160" s="2" t="s">
        <v>15</v>
      </c>
      <c r="I160" s="2" t="s">
        <v>17</v>
      </c>
      <c r="J160" s="4"/>
      <c r="K160" s="3" t="s">
        <v>16</v>
      </c>
      <c r="L160" s="2">
        <v>2011</v>
      </c>
      <c r="M160" s="2" t="s">
        <v>18</v>
      </c>
    </row>
    <row r="161" spans="1:13" ht="72">
      <c r="A161" s="2" t="str">
        <f t="shared" si="8"/>
        <v>2023-03-15</v>
      </c>
      <c r="B161" s="2" t="str">
        <f>"2500"</f>
        <v>2500</v>
      </c>
      <c r="C161" s="1" t="s">
        <v>13</v>
      </c>
      <c r="E161" s="2" t="str">
        <f t="shared" si="9"/>
        <v>02</v>
      </c>
      <c r="F161" s="2">
        <v>8</v>
      </c>
      <c r="G161" s="2" t="s">
        <v>14</v>
      </c>
      <c r="H161" s="2" t="s">
        <v>15</v>
      </c>
      <c r="I161" s="2" t="s">
        <v>17</v>
      </c>
      <c r="J161" s="4"/>
      <c r="K161" s="3" t="s">
        <v>16</v>
      </c>
      <c r="L161" s="2">
        <v>2011</v>
      </c>
      <c r="M161" s="2" t="s">
        <v>18</v>
      </c>
    </row>
    <row r="162" spans="1:13" ht="72">
      <c r="A162" s="2" t="str">
        <f t="shared" si="8"/>
        <v>2023-03-15</v>
      </c>
      <c r="B162" s="2" t="str">
        <f>"2600"</f>
        <v>2600</v>
      </c>
      <c r="C162" s="1" t="s">
        <v>13</v>
      </c>
      <c r="E162" s="2" t="str">
        <f t="shared" si="9"/>
        <v>02</v>
      </c>
      <c r="F162" s="2">
        <v>8</v>
      </c>
      <c r="G162" s="2" t="s">
        <v>14</v>
      </c>
      <c r="H162" s="2" t="s">
        <v>15</v>
      </c>
      <c r="I162" s="2" t="s">
        <v>17</v>
      </c>
      <c r="J162" s="4"/>
      <c r="K162" s="3" t="s">
        <v>16</v>
      </c>
      <c r="L162" s="2">
        <v>2011</v>
      </c>
      <c r="M162" s="2" t="s">
        <v>18</v>
      </c>
    </row>
    <row r="163" spans="1:13" ht="72">
      <c r="A163" s="2" t="str">
        <f t="shared" si="8"/>
        <v>2023-03-15</v>
      </c>
      <c r="B163" s="2" t="str">
        <f>"2700"</f>
        <v>2700</v>
      </c>
      <c r="C163" s="1" t="s">
        <v>13</v>
      </c>
      <c r="E163" s="2" t="str">
        <f t="shared" si="9"/>
        <v>02</v>
      </c>
      <c r="F163" s="2">
        <v>8</v>
      </c>
      <c r="G163" s="2" t="s">
        <v>14</v>
      </c>
      <c r="H163" s="2" t="s">
        <v>15</v>
      </c>
      <c r="I163" s="2" t="s">
        <v>17</v>
      </c>
      <c r="J163" s="4"/>
      <c r="K163" s="3" t="s">
        <v>16</v>
      </c>
      <c r="L163" s="2">
        <v>2011</v>
      </c>
      <c r="M163" s="2" t="s">
        <v>18</v>
      </c>
    </row>
    <row r="164" spans="1:13" ht="72">
      <c r="A164" s="2" t="str">
        <f t="shared" si="8"/>
        <v>2023-03-15</v>
      </c>
      <c r="B164" s="2" t="str">
        <f>"2800"</f>
        <v>2800</v>
      </c>
      <c r="C164" s="1" t="s">
        <v>13</v>
      </c>
      <c r="E164" s="2" t="str">
        <f t="shared" si="9"/>
        <v>02</v>
      </c>
      <c r="F164" s="2">
        <v>8</v>
      </c>
      <c r="G164" s="2" t="s">
        <v>14</v>
      </c>
      <c r="H164" s="2" t="s">
        <v>15</v>
      </c>
      <c r="I164" s="2" t="s">
        <v>17</v>
      </c>
      <c r="J164" s="4"/>
      <c r="K164" s="3" t="s">
        <v>16</v>
      </c>
      <c r="L164" s="2">
        <v>2011</v>
      </c>
      <c r="M164" s="2" t="s">
        <v>18</v>
      </c>
    </row>
    <row r="165" spans="1:13" ht="72">
      <c r="A165" s="2" t="str">
        <f aca="true" t="shared" si="10" ref="A165:A204">"2023-03-16"</f>
        <v>2023-03-16</v>
      </c>
      <c r="B165" s="2" t="str">
        <f>"0500"</f>
        <v>0500</v>
      </c>
      <c r="C165" s="1" t="s">
        <v>13</v>
      </c>
      <c r="E165" s="2" t="str">
        <f t="shared" si="9"/>
        <v>02</v>
      </c>
      <c r="F165" s="2">
        <v>8</v>
      </c>
      <c r="G165" s="2" t="s">
        <v>14</v>
      </c>
      <c r="H165" s="2" t="s">
        <v>15</v>
      </c>
      <c r="I165" s="2" t="s">
        <v>17</v>
      </c>
      <c r="J165" s="4"/>
      <c r="K165" s="3" t="s">
        <v>16</v>
      </c>
      <c r="L165" s="2">
        <v>2011</v>
      </c>
      <c r="M165" s="2" t="s">
        <v>18</v>
      </c>
    </row>
    <row r="166" spans="1:13" ht="28.5">
      <c r="A166" s="2" t="str">
        <f t="shared" si="10"/>
        <v>2023-03-16</v>
      </c>
      <c r="B166" s="2" t="str">
        <f>"0600"</f>
        <v>0600</v>
      </c>
      <c r="C166" s="1" t="s">
        <v>19</v>
      </c>
      <c r="D166" s="1" t="s">
        <v>273</v>
      </c>
      <c r="E166" s="2" t="str">
        <f t="shared" si="9"/>
        <v>02</v>
      </c>
      <c r="F166" s="2">
        <v>8</v>
      </c>
      <c r="G166" s="2" t="s">
        <v>20</v>
      </c>
      <c r="I166" s="2" t="s">
        <v>17</v>
      </c>
      <c r="J166" s="4"/>
      <c r="K166" s="3" t="s">
        <v>21</v>
      </c>
      <c r="L166" s="2">
        <v>2019</v>
      </c>
      <c r="M166" s="2" t="s">
        <v>18</v>
      </c>
    </row>
    <row r="167" spans="1:13" ht="28.5">
      <c r="A167" s="2" t="str">
        <f t="shared" si="10"/>
        <v>2023-03-16</v>
      </c>
      <c r="B167" s="2" t="str">
        <f>"0625"</f>
        <v>0625</v>
      </c>
      <c r="C167" s="1" t="s">
        <v>19</v>
      </c>
      <c r="D167" s="1" t="s">
        <v>274</v>
      </c>
      <c r="E167" s="2" t="str">
        <f t="shared" si="9"/>
        <v>02</v>
      </c>
      <c r="F167" s="2">
        <v>9</v>
      </c>
      <c r="G167" s="2" t="s">
        <v>14</v>
      </c>
      <c r="I167" s="2" t="s">
        <v>17</v>
      </c>
      <c r="J167" s="4"/>
      <c r="K167" s="3" t="s">
        <v>21</v>
      </c>
      <c r="L167" s="2">
        <v>2019</v>
      </c>
      <c r="M167" s="2" t="s">
        <v>18</v>
      </c>
    </row>
    <row r="168" spans="1:13" ht="72">
      <c r="A168" s="2" t="str">
        <f t="shared" si="10"/>
        <v>2023-03-16</v>
      </c>
      <c r="B168" s="2" t="str">
        <f>"0650"</f>
        <v>0650</v>
      </c>
      <c r="C168" s="1" t="s">
        <v>25</v>
      </c>
      <c r="D168" s="1" t="s">
        <v>276</v>
      </c>
      <c r="E168" s="2" t="str">
        <f t="shared" si="9"/>
        <v>02</v>
      </c>
      <c r="F168" s="2">
        <v>11</v>
      </c>
      <c r="G168" s="2" t="s">
        <v>20</v>
      </c>
      <c r="I168" s="2" t="s">
        <v>17</v>
      </c>
      <c r="J168" s="4"/>
      <c r="K168" s="3" t="s">
        <v>275</v>
      </c>
      <c r="L168" s="2">
        <v>2018</v>
      </c>
      <c r="M168" s="2" t="s">
        <v>28</v>
      </c>
    </row>
    <row r="169" spans="1:13" ht="72">
      <c r="A169" s="2" t="str">
        <f t="shared" si="10"/>
        <v>2023-03-16</v>
      </c>
      <c r="B169" s="2" t="str">
        <f>"0715"</f>
        <v>0715</v>
      </c>
      <c r="C169" s="1" t="s">
        <v>29</v>
      </c>
      <c r="D169" s="1" t="s">
        <v>278</v>
      </c>
      <c r="E169" s="2" t="str">
        <f t="shared" si="9"/>
        <v>02</v>
      </c>
      <c r="F169" s="2">
        <v>6</v>
      </c>
      <c r="G169" s="2" t="s">
        <v>20</v>
      </c>
      <c r="I169" s="2" t="s">
        <v>17</v>
      </c>
      <c r="J169" s="4"/>
      <c r="K169" s="3" t="s">
        <v>277</v>
      </c>
      <c r="L169" s="2">
        <v>2018</v>
      </c>
      <c r="M169" s="2" t="s">
        <v>18</v>
      </c>
    </row>
    <row r="170" spans="1:13" ht="28.5">
      <c r="A170" s="2" t="str">
        <f t="shared" si="10"/>
        <v>2023-03-16</v>
      </c>
      <c r="B170" s="2" t="str">
        <f>"0730"</f>
        <v>0730</v>
      </c>
      <c r="C170" s="1" t="s">
        <v>32</v>
      </c>
      <c r="E170" s="2" t="str">
        <f t="shared" si="9"/>
        <v>02</v>
      </c>
      <c r="F170" s="2">
        <v>2</v>
      </c>
      <c r="G170" s="2" t="s">
        <v>20</v>
      </c>
      <c r="I170" s="2" t="s">
        <v>17</v>
      </c>
      <c r="J170" s="4"/>
      <c r="K170" s="3" t="s">
        <v>33</v>
      </c>
      <c r="L170" s="2">
        <v>2011</v>
      </c>
      <c r="M170" s="2" t="s">
        <v>18</v>
      </c>
    </row>
    <row r="171" spans="1:13" ht="87">
      <c r="A171" s="2" t="str">
        <f t="shared" si="10"/>
        <v>2023-03-16</v>
      </c>
      <c r="B171" s="2" t="str">
        <f>"0755"</f>
        <v>0755</v>
      </c>
      <c r="C171" s="1" t="s">
        <v>34</v>
      </c>
      <c r="D171" s="1" t="s">
        <v>280</v>
      </c>
      <c r="E171" s="2" t="str">
        <f t="shared" si="9"/>
        <v>02</v>
      </c>
      <c r="F171" s="2">
        <v>14</v>
      </c>
      <c r="G171" s="2" t="s">
        <v>20</v>
      </c>
      <c r="H171" s="2" t="s">
        <v>49</v>
      </c>
      <c r="I171" s="2" t="s">
        <v>17</v>
      </c>
      <c r="J171" s="4"/>
      <c r="K171" s="3" t="s">
        <v>279</v>
      </c>
      <c r="L171" s="2">
        <v>2020</v>
      </c>
      <c r="M171" s="2" t="s">
        <v>28</v>
      </c>
    </row>
    <row r="172" spans="1:13" ht="57.75">
      <c r="A172" s="2" t="str">
        <f t="shared" si="10"/>
        <v>2023-03-16</v>
      </c>
      <c r="B172" s="2" t="str">
        <f>"0805"</f>
        <v>0805</v>
      </c>
      <c r="C172" s="1" t="s">
        <v>37</v>
      </c>
      <c r="D172" s="1" t="s">
        <v>282</v>
      </c>
      <c r="E172" s="2" t="str">
        <f>"01"</f>
        <v>01</v>
      </c>
      <c r="F172" s="2">
        <v>36</v>
      </c>
      <c r="G172" s="2" t="s">
        <v>20</v>
      </c>
      <c r="I172" s="2" t="s">
        <v>17</v>
      </c>
      <c r="J172" s="4"/>
      <c r="K172" s="3" t="s">
        <v>281</v>
      </c>
      <c r="L172" s="2">
        <v>2020</v>
      </c>
      <c r="M172" s="2" t="s">
        <v>28</v>
      </c>
    </row>
    <row r="173" spans="1:13" ht="57.75">
      <c r="A173" s="2" t="str">
        <f t="shared" si="10"/>
        <v>2023-03-16</v>
      </c>
      <c r="B173" s="2" t="str">
        <f>"0815"</f>
        <v>0815</v>
      </c>
      <c r="C173" s="1" t="s">
        <v>40</v>
      </c>
      <c r="D173" s="1" t="s">
        <v>284</v>
      </c>
      <c r="E173" s="2" t="str">
        <f>"01"</f>
        <v>01</v>
      </c>
      <c r="F173" s="2">
        <v>2</v>
      </c>
      <c r="G173" s="2" t="s">
        <v>20</v>
      </c>
      <c r="I173" s="2" t="s">
        <v>17</v>
      </c>
      <c r="J173" s="4"/>
      <c r="K173" s="3" t="s">
        <v>283</v>
      </c>
      <c r="L173" s="2">
        <v>2020</v>
      </c>
      <c r="M173" s="2" t="s">
        <v>43</v>
      </c>
    </row>
    <row r="174" spans="1:14" ht="72">
      <c r="A174" s="2" t="str">
        <f t="shared" si="10"/>
        <v>2023-03-16</v>
      </c>
      <c r="B174" s="2" t="str">
        <f>"0820"</f>
        <v>0820</v>
      </c>
      <c r="C174" s="1" t="s">
        <v>44</v>
      </c>
      <c r="D174" s="1" t="s">
        <v>252</v>
      </c>
      <c r="E174" s="2" t="str">
        <f>"02"</f>
        <v>02</v>
      </c>
      <c r="F174" s="2">
        <v>23</v>
      </c>
      <c r="G174" s="2" t="s">
        <v>14</v>
      </c>
      <c r="I174" s="2" t="s">
        <v>17</v>
      </c>
      <c r="J174" s="4"/>
      <c r="K174" s="3" t="s">
        <v>251</v>
      </c>
      <c r="L174" s="2">
        <v>1987</v>
      </c>
      <c r="M174" s="2" t="s">
        <v>47</v>
      </c>
      <c r="N174" s="2" t="s">
        <v>23</v>
      </c>
    </row>
    <row r="175" spans="1:13" ht="57.75">
      <c r="A175" s="2" t="str">
        <f t="shared" si="10"/>
        <v>2023-03-16</v>
      </c>
      <c r="B175" s="2" t="str">
        <f>"0845"</f>
        <v>0845</v>
      </c>
      <c r="C175" s="1" t="s">
        <v>48</v>
      </c>
      <c r="D175" s="1" t="s">
        <v>116</v>
      </c>
      <c r="E175" s="2" t="str">
        <f>"02"</f>
        <v>02</v>
      </c>
      <c r="F175" s="2">
        <v>13</v>
      </c>
      <c r="G175" s="2" t="s">
        <v>20</v>
      </c>
      <c r="I175" s="2" t="s">
        <v>17</v>
      </c>
      <c r="J175" s="4"/>
      <c r="K175" s="3" t="s">
        <v>115</v>
      </c>
      <c r="L175" s="2">
        <v>2014</v>
      </c>
      <c r="M175" s="2" t="s">
        <v>18</v>
      </c>
    </row>
    <row r="176" spans="1:13" ht="57.75">
      <c r="A176" s="2" t="str">
        <f t="shared" si="10"/>
        <v>2023-03-16</v>
      </c>
      <c r="B176" s="2" t="str">
        <f>"0910"</f>
        <v>0910</v>
      </c>
      <c r="C176" s="1" t="s">
        <v>48</v>
      </c>
      <c r="D176" s="1" t="s">
        <v>286</v>
      </c>
      <c r="E176" s="2" t="str">
        <f>"02"</f>
        <v>02</v>
      </c>
      <c r="F176" s="2">
        <v>8</v>
      </c>
      <c r="G176" s="2" t="s">
        <v>14</v>
      </c>
      <c r="H176" s="2" t="s">
        <v>49</v>
      </c>
      <c r="I176" s="2" t="s">
        <v>17</v>
      </c>
      <c r="J176" s="4"/>
      <c r="K176" s="3" t="s">
        <v>285</v>
      </c>
      <c r="L176" s="2">
        <v>2014</v>
      </c>
      <c r="M176" s="2" t="s">
        <v>18</v>
      </c>
    </row>
    <row r="177" spans="1:13" ht="57.75">
      <c r="A177" s="2" t="str">
        <f t="shared" si="10"/>
        <v>2023-03-16</v>
      </c>
      <c r="B177" s="2" t="str">
        <f>"0935"</f>
        <v>0935</v>
      </c>
      <c r="C177" s="1" t="s">
        <v>54</v>
      </c>
      <c r="D177" s="1" t="s">
        <v>288</v>
      </c>
      <c r="E177" s="2" t="str">
        <f>"03"</f>
        <v>03</v>
      </c>
      <c r="F177" s="2">
        <v>9</v>
      </c>
      <c r="G177" s="2" t="s">
        <v>20</v>
      </c>
      <c r="I177" s="2" t="s">
        <v>17</v>
      </c>
      <c r="J177" s="4"/>
      <c r="K177" s="3" t="s">
        <v>287</v>
      </c>
      <c r="L177" s="2">
        <v>2019</v>
      </c>
      <c r="M177" s="2" t="s">
        <v>28</v>
      </c>
    </row>
    <row r="178" spans="1:14" ht="57.75">
      <c r="A178" s="2" t="str">
        <f t="shared" si="10"/>
        <v>2023-03-16</v>
      </c>
      <c r="B178" s="2" t="str">
        <f>"1000"</f>
        <v>1000</v>
      </c>
      <c r="C178" s="1" t="s">
        <v>200</v>
      </c>
      <c r="D178" s="1" t="s">
        <v>418</v>
      </c>
      <c r="E178" s="2" t="str">
        <f>"01"</f>
        <v>01</v>
      </c>
      <c r="F178" s="2">
        <v>2</v>
      </c>
      <c r="G178" s="2" t="s">
        <v>14</v>
      </c>
      <c r="H178" s="2" t="s">
        <v>77</v>
      </c>
      <c r="I178" s="2" t="s">
        <v>17</v>
      </c>
      <c r="J178" s="4"/>
      <c r="K178" s="3" t="s">
        <v>260</v>
      </c>
      <c r="L178" s="2">
        <v>2020</v>
      </c>
      <c r="M178" s="2" t="s">
        <v>147</v>
      </c>
      <c r="N178" s="2" t="s">
        <v>23</v>
      </c>
    </row>
    <row r="179" spans="1:14" ht="43.5">
      <c r="A179" s="2" t="str">
        <f t="shared" si="10"/>
        <v>2023-03-16</v>
      </c>
      <c r="B179" s="2" t="str">
        <f>"1050"</f>
        <v>1050</v>
      </c>
      <c r="C179" s="1" t="s">
        <v>261</v>
      </c>
      <c r="D179" s="1" t="s">
        <v>263</v>
      </c>
      <c r="E179" s="2" t="str">
        <f>"11"</f>
        <v>11</v>
      </c>
      <c r="F179" s="2">
        <v>2</v>
      </c>
      <c r="G179" s="2" t="s">
        <v>14</v>
      </c>
      <c r="H179" s="2" t="s">
        <v>77</v>
      </c>
      <c r="I179" s="2" t="s">
        <v>17</v>
      </c>
      <c r="J179" s="4"/>
      <c r="K179" s="3" t="s">
        <v>262</v>
      </c>
      <c r="L179" s="2">
        <v>2019</v>
      </c>
      <c r="M179" s="2" t="s">
        <v>18</v>
      </c>
      <c r="N179" s="2" t="s">
        <v>23</v>
      </c>
    </row>
    <row r="180" spans="1:13" ht="57.75">
      <c r="A180" s="2" t="str">
        <f t="shared" si="10"/>
        <v>2023-03-16</v>
      </c>
      <c r="B180" s="2" t="str">
        <f>"1150"</f>
        <v>1150</v>
      </c>
      <c r="C180" s="1" t="s">
        <v>264</v>
      </c>
      <c r="E180" s="2" t="str">
        <f>"2023"</f>
        <v>2023</v>
      </c>
      <c r="F180" s="2">
        <v>1</v>
      </c>
      <c r="G180" s="2" t="s">
        <v>58</v>
      </c>
      <c r="I180" s="2" t="s">
        <v>17</v>
      </c>
      <c r="J180" s="4"/>
      <c r="K180" s="3" t="s">
        <v>265</v>
      </c>
      <c r="L180" s="2">
        <v>2023</v>
      </c>
      <c r="M180" s="2" t="s">
        <v>18</v>
      </c>
    </row>
    <row r="181" spans="1:13" ht="72">
      <c r="A181" s="2" t="str">
        <f t="shared" si="10"/>
        <v>2023-03-16</v>
      </c>
      <c r="B181" s="2" t="str">
        <f>"1240"</f>
        <v>1240</v>
      </c>
      <c r="C181" s="1" t="s">
        <v>289</v>
      </c>
      <c r="E181" s="2" t="str">
        <f>" "</f>
        <v> </v>
      </c>
      <c r="F181" s="2">
        <v>0</v>
      </c>
      <c r="G181" s="2" t="s">
        <v>14</v>
      </c>
      <c r="H181" s="2" t="s">
        <v>49</v>
      </c>
      <c r="I181" s="2" t="s">
        <v>17</v>
      </c>
      <c r="J181" s="4"/>
      <c r="K181" s="3" t="s">
        <v>290</v>
      </c>
      <c r="L181" s="2">
        <v>2021</v>
      </c>
      <c r="M181" s="2" t="s">
        <v>18</v>
      </c>
    </row>
    <row r="182" spans="1:13" ht="57.75">
      <c r="A182" s="2" t="str">
        <f t="shared" si="10"/>
        <v>2023-03-16</v>
      </c>
      <c r="B182" s="2" t="str">
        <f>"1400"</f>
        <v>1400</v>
      </c>
      <c r="C182" s="1" t="s">
        <v>108</v>
      </c>
      <c r="E182" s="2" t="str">
        <f>"04"</f>
        <v>04</v>
      </c>
      <c r="F182" s="2">
        <v>123</v>
      </c>
      <c r="G182" s="2" t="s">
        <v>14</v>
      </c>
      <c r="H182" s="2" t="s">
        <v>77</v>
      </c>
      <c r="I182" s="2" t="s">
        <v>17</v>
      </c>
      <c r="J182" s="4"/>
      <c r="K182" s="3" t="s">
        <v>291</v>
      </c>
      <c r="L182" s="2">
        <v>2022</v>
      </c>
      <c r="M182" s="2" t="s">
        <v>111</v>
      </c>
    </row>
    <row r="183" spans="1:13" ht="72">
      <c r="A183" s="2" t="str">
        <f t="shared" si="10"/>
        <v>2023-03-16</v>
      </c>
      <c r="B183" s="2" t="str">
        <f>"1430"</f>
        <v>1430</v>
      </c>
      <c r="C183" s="1" t="s">
        <v>112</v>
      </c>
      <c r="D183" s="1" t="s">
        <v>293</v>
      </c>
      <c r="E183" s="2" t="str">
        <f>"02"</f>
        <v>02</v>
      </c>
      <c r="F183" s="2">
        <v>94</v>
      </c>
      <c r="G183" s="2" t="s">
        <v>20</v>
      </c>
      <c r="I183" s="2" t="s">
        <v>17</v>
      </c>
      <c r="J183" s="4"/>
      <c r="K183" s="3" t="s">
        <v>292</v>
      </c>
      <c r="L183" s="2">
        <v>0</v>
      </c>
      <c r="M183" s="2" t="s">
        <v>18</v>
      </c>
    </row>
    <row r="184" spans="1:13" ht="57.75">
      <c r="A184" s="2" t="str">
        <f t="shared" si="10"/>
        <v>2023-03-16</v>
      </c>
      <c r="B184" s="2" t="str">
        <f>"1500"</f>
        <v>1500</v>
      </c>
      <c r="C184" s="1" t="s">
        <v>48</v>
      </c>
      <c r="D184" s="1" t="s">
        <v>232</v>
      </c>
      <c r="E184" s="2" t="str">
        <f>"02"</f>
        <v>02</v>
      </c>
      <c r="F184" s="2">
        <v>6</v>
      </c>
      <c r="G184" s="2" t="s">
        <v>14</v>
      </c>
      <c r="H184" s="2" t="s">
        <v>49</v>
      </c>
      <c r="I184" s="2" t="s">
        <v>17</v>
      </c>
      <c r="J184" s="4"/>
      <c r="K184" s="3" t="s">
        <v>231</v>
      </c>
      <c r="L184" s="2">
        <v>2014</v>
      </c>
      <c r="M184" s="2" t="s">
        <v>18</v>
      </c>
    </row>
    <row r="185" spans="1:14" ht="57.75">
      <c r="A185" s="2" t="str">
        <f t="shared" si="10"/>
        <v>2023-03-16</v>
      </c>
      <c r="B185" s="2" t="str">
        <f>"1525"</f>
        <v>1525</v>
      </c>
      <c r="C185" s="1" t="s">
        <v>242</v>
      </c>
      <c r="D185" s="1" t="s">
        <v>295</v>
      </c>
      <c r="E185" s="2" t="str">
        <f>"01"</f>
        <v>01</v>
      </c>
      <c r="F185" s="2">
        <v>3</v>
      </c>
      <c r="G185" s="2" t="s">
        <v>20</v>
      </c>
      <c r="I185" s="2" t="s">
        <v>17</v>
      </c>
      <c r="J185" s="4"/>
      <c r="K185" s="3" t="s">
        <v>294</v>
      </c>
      <c r="L185" s="2">
        <v>0</v>
      </c>
      <c r="M185" s="2" t="s">
        <v>73</v>
      </c>
      <c r="N185" s="2" t="s">
        <v>23</v>
      </c>
    </row>
    <row r="186" spans="1:13" ht="57.75">
      <c r="A186" s="2" t="str">
        <f t="shared" si="10"/>
        <v>2023-03-16</v>
      </c>
      <c r="B186" s="2" t="str">
        <f>"1540"</f>
        <v>1540</v>
      </c>
      <c r="C186" s="1" t="s">
        <v>37</v>
      </c>
      <c r="D186" s="1" t="s">
        <v>297</v>
      </c>
      <c r="E186" s="2" t="str">
        <f>"01"</f>
        <v>01</v>
      </c>
      <c r="F186" s="2">
        <v>40</v>
      </c>
      <c r="G186" s="2" t="s">
        <v>20</v>
      </c>
      <c r="I186" s="2" t="s">
        <v>17</v>
      </c>
      <c r="J186" s="4"/>
      <c r="K186" s="3" t="s">
        <v>296</v>
      </c>
      <c r="L186" s="2">
        <v>2020</v>
      </c>
      <c r="M186" s="2" t="s">
        <v>28</v>
      </c>
    </row>
    <row r="187" spans="1:13" ht="57.75">
      <c r="A187" s="2" t="str">
        <f t="shared" si="10"/>
        <v>2023-03-16</v>
      </c>
      <c r="B187" s="2" t="str">
        <f>"1555"</f>
        <v>1555</v>
      </c>
      <c r="C187" s="1" t="s">
        <v>298</v>
      </c>
      <c r="D187" s="1" t="s">
        <v>300</v>
      </c>
      <c r="E187" s="2" t="str">
        <f>"01"</f>
        <v>01</v>
      </c>
      <c r="F187" s="2">
        <v>3</v>
      </c>
      <c r="G187" s="2" t="s">
        <v>20</v>
      </c>
      <c r="I187" s="2" t="s">
        <v>17</v>
      </c>
      <c r="J187" s="4"/>
      <c r="K187" s="3" t="s">
        <v>299</v>
      </c>
      <c r="L187" s="2">
        <v>2021</v>
      </c>
      <c r="M187" s="2" t="s">
        <v>124</v>
      </c>
    </row>
    <row r="188" spans="1:14" ht="28.5">
      <c r="A188" s="2" t="str">
        <f t="shared" si="10"/>
        <v>2023-03-16</v>
      </c>
      <c r="B188" s="2" t="str">
        <f>"1600"</f>
        <v>1600</v>
      </c>
      <c r="C188" s="1" t="s">
        <v>125</v>
      </c>
      <c r="D188" s="1" t="s">
        <v>419</v>
      </c>
      <c r="E188" s="2" t="str">
        <f>"01"</f>
        <v>01</v>
      </c>
      <c r="F188" s="2">
        <v>8</v>
      </c>
      <c r="G188" s="2" t="s">
        <v>14</v>
      </c>
      <c r="H188" s="2" t="s">
        <v>77</v>
      </c>
      <c r="I188" s="2" t="s">
        <v>17</v>
      </c>
      <c r="J188" s="4"/>
      <c r="K188" s="3" t="s">
        <v>301</v>
      </c>
      <c r="L188" s="2">
        <v>2017</v>
      </c>
      <c r="M188" s="2" t="s">
        <v>18</v>
      </c>
      <c r="N188" s="2" t="s">
        <v>23</v>
      </c>
    </row>
    <row r="189" spans="1:14" ht="72">
      <c r="A189" s="2" t="str">
        <f t="shared" si="10"/>
        <v>2023-03-16</v>
      </c>
      <c r="B189" s="2" t="str">
        <f>"1630"</f>
        <v>1630</v>
      </c>
      <c r="C189" s="1" t="s">
        <v>44</v>
      </c>
      <c r="D189" s="1" t="s">
        <v>303</v>
      </c>
      <c r="E189" s="2" t="str">
        <f>"02"</f>
        <v>02</v>
      </c>
      <c r="F189" s="2">
        <v>24</v>
      </c>
      <c r="G189" s="2" t="s">
        <v>14</v>
      </c>
      <c r="I189" s="2" t="s">
        <v>17</v>
      </c>
      <c r="J189" s="4"/>
      <c r="K189" s="3" t="s">
        <v>302</v>
      </c>
      <c r="L189" s="2">
        <v>1987</v>
      </c>
      <c r="M189" s="2" t="s">
        <v>47</v>
      </c>
      <c r="N189" s="2" t="s">
        <v>23</v>
      </c>
    </row>
    <row r="190" spans="1:13" ht="72">
      <c r="A190" s="2" t="str">
        <f t="shared" si="10"/>
        <v>2023-03-16</v>
      </c>
      <c r="B190" s="2" t="str">
        <f>"1700"</f>
        <v>1700</v>
      </c>
      <c r="C190" s="1" t="s">
        <v>130</v>
      </c>
      <c r="D190" s="1" t="s">
        <v>305</v>
      </c>
      <c r="E190" s="2" t="str">
        <f>"2019"</f>
        <v>2019</v>
      </c>
      <c r="F190" s="2">
        <v>9</v>
      </c>
      <c r="G190" s="2" t="s">
        <v>14</v>
      </c>
      <c r="I190" s="2" t="s">
        <v>17</v>
      </c>
      <c r="J190" s="4"/>
      <c r="K190" s="3" t="s">
        <v>304</v>
      </c>
      <c r="L190" s="2">
        <v>2019</v>
      </c>
      <c r="M190" s="2" t="s">
        <v>18</v>
      </c>
    </row>
    <row r="191" spans="1:13" ht="72">
      <c r="A191" s="2" t="str">
        <f t="shared" si="10"/>
        <v>2023-03-16</v>
      </c>
      <c r="B191" s="2" t="str">
        <f>"1715"</f>
        <v>1715</v>
      </c>
      <c r="C191" s="1" t="s">
        <v>130</v>
      </c>
      <c r="D191" s="1" t="s">
        <v>307</v>
      </c>
      <c r="E191" s="2" t="str">
        <f>"2019"</f>
        <v>2019</v>
      </c>
      <c r="F191" s="2">
        <v>10</v>
      </c>
      <c r="G191" s="2" t="s">
        <v>20</v>
      </c>
      <c r="I191" s="2" t="s">
        <v>17</v>
      </c>
      <c r="J191" s="4"/>
      <c r="K191" s="3" t="s">
        <v>306</v>
      </c>
      <c r="L191" s="2">
        <v>2019</v>
      </c>
      <c r="M191" s="2" t="s">
        <v>18</v>
      </c>
    </row>
    <row r="192" spans="1:13" ht="72">
      <c r="A192" s="2" t="str">
        <f t="shared" si="10"/>
        <v>2023-03-16</v>
      </c>
      <c r="B192" s="2" t="str">
        <f>"1730"</f>
        <v>1730</v>
      </c>
      <c r="C192" s="1" t="s">
        <v>308</v>
      </c>
      <c r="E192" s="2" t="str">
        <f>"2021"</f>
        <v>2021</v>
      </c>
      <c r="F192" s="2">
        <v>96</v>
      </c>
      <c r="G192" s="2" t="s">
        <v>58</v>
      </c>
      <c r="J192" s="4"/>
      <c r="K192" s="3" t="s">
        <v>309</v>
      </c>
      <c r="L192" s="2">
        <v>2021</v>
      </c>
      <c r="M192" s="2" t="s">
        <v>310</v>
      </c>
    </row>
    <row r="193" spans="1:13" ht="57.75">
      <c r="A193" s="2" t="str">
        <f t="shared" si="10"/>
        <v>2023-03-16</v>
      </c>
      <c r="B193" s="2" t="str">
        <f>"1800"</f>
        <v>1800</v>
      </c>
      <c r="C193" s="1" t="s">
        <v>197</v>
      </c>
      <c r="D193" s="1" t="s">
        <v>311</v>
      </c>
      <c r="E193" s="2" t="str">
        <f>"2022"</f>
        <v>2022</v>
      </c>
      <c r="F193" s="2">
        <v>7</v>
      </c>
      <c r="G193" s="2" t="s">
        <v>20</v>
      </c>
      <c r="I193" s="2" t="s">
        <v>17</v>
      </c>
      <c r="J193" s="4"/>
      <c r="K193" s="3" t="s">
        <v>198</v>
      </c>
      <c r="L193" s="2">
        <v>2022</v>
      </c>
      <c r="M193" s="2" t="s">
        <v>18</v>
      </c>
    </row>
    <row r="194" spans="1:13" ht="57.75">
      <c r="A194" s="2" t="str">
        <f t="shared" si="10"/>
        <v>2023-03-16</v>
      </c>
      <c r="B194" s="2" t="str">
        <f>"1830"</f>
        <v>1830</v>
      </c>
      <c r="C194" s="1" t="s">
        <v>74</v>
      </c>
      <c r="E194" s="2" t="str">
        <f>"2023"</f>
        <v>2023</v>
      </c>
      <c r="F194" s="2">
        <v>48</v>
      </c>
      <c r="G194" s="2" t="s">
        <v>58</v>
      </c>
      <c r="J194" s="4"/>
      <c r="K194" s="3" t="s">
        <v>75</v>
      </c>
      <c r="L194" s="2">
        <v>2023</v>
      </c>
      <c r="M194" s="2" t="s">
        <v>18</v>
      </c>
    </row>
    <row r="195" spans="1:14" ht="72">
      <c r="A195" s="7" t="str">
        <f t="shared" si="10"/>
        <v>2023-03-16</v>
      </c>
      <c r="B195" s="7" t="str">
        <f>"1840"</f>
        <v>1840</v>
      </c>
      <c r="C195" s="8" t="s">
        <v>200</v>
      </c>
      <c r="D195" s="8" t="s">
        <v>313</v>
      </c>
      <c r="E195" s="7" t="str">
        <f>"01"</f>
        <v>01</v>
      </c>
      <c r="F195" s="7">
        <v>3</v>
      </c>
      <c r="G195" s="7" t="s">
        <v>14</v>
      </c>
      <c r="H195" s="7" t="s">
        <v>77</v>
      </c>
      <c r="I195" s="7" t="s">
        <v>17</v>
      </c>
      <c r="J195" s="5" t="s">
        <v>438</v>
      </c>
      <c r="K195" s="6" t="s">
        <v>312</v>
      </c>
      <c r="L195" s="7">
        <v>2020</v>
      </c>
      <c r="M195" s="7" t="s">
        <v>147</v>
      </c>
      <c r="N195" s="7" t="s">
        <v>23</v>
      </c>
    </row>
    <row r="196" spans="1:14" ht="72">
      <c r="A196" s="7" t="str">
        <f t="shared" si="10"/>
        <v>2023-03-16</v>
      </c>
      <c r="B196" s="7" t="str">
        <f>"1930"</f>
        <v>1930</v>
      </c>
      <c r="C196" s="8" t="s">
        <v>314</v>
      </c>
      <c r="D196" s="8" t="s">
        <v>317</v>
      </c>
      <c r="E196" s="7" t="str">
        <f>"02"</f>
        <v>02</v>
      </c>
      <c r="F196" s="7">
        <v>9</v>
      </c>
      <c r="G196" s="7" t="s">
        <v>14</v>
      </c>
      <c r="H196" s="7" t="s">
        <v>315</v>
      </c>
      <c r="I196" s="7" t="s">
        <v>17</v>
      </c>
      <c r="J196" s="5" t="s">
        <v>445</v>
      </c>
      <c r="K196" s="6" t="s">
        <v>316</v>
      </c>
      <c r="L196" s="7">
        <v>2018</v>
      </c>
      <c r="M196" s="7" t="s">
        <v>18</v>
      </c>
      <c r="N196" s="7" t="s">
        <v>23</v>
      </c>
    </row>
    <row r="197" spans="1:14" ht="72">
      <c r="A197" s="7" t="str">
        <f t="shared" si="10"/>
        <v>2023-03-16</v>
      </c>
      <c r="B197" s="7" t="str">
        <f>"2030"</f>
        <v>2030</v>
      </c>
      <c r="C197" s="8" t="s">
        <v>420</v>
      </c>
      <c r="D197" s="8"/>
      <c r="E197" s="7" t="str">
        <f>"01"</f>
        <v>01</v>
      </c>
      <c r="F197" s="7">
        <v>2</v>
      </c>
      <c r="G197" s="7" t="s">
        <v>150</v>
      </c>
      <c r="H197" s="7"/>
      <c r="I197" s="7"/>
      <c r="J197" s="5" t="s">
        <v>446</v>
      </c>
      <c r="K197" s="6" t="s">
        <v>318</v>
      </c>
      <c r="L197" s="7">
        <v>2021</v>
      </c>
      <c r="M197" s="7" t="s">
        <v>319</v>
      </c>
      <c r="N197" s="7"/>
    </row>
    <row r="198" spans="1:14" ht="57.75">
      <c r="A198" s="7" t="str">
        <f t="shared" si="10"/>
        <v>2023-03-16</v>
      </c>
      <c r="B198" s="7" t="str">
        <f>"2130"</f>
        <v>2130</v>
      </c>
      <c r="C198" s="8" t="s">
        <v>320</v>
      </c>
      <c r="D198" s="8" t="s">
        <v>73</v>
      </c>
      <c r="E198" s="7" t="str">
        <f>" "</f>
        <v> </v>
      </c>
      <c r="F198" s="7">
        <v>0</v>
      </c>
      <c r="G198" s="7" t="s">
        <v>150</v>
      </c>
      <c r="H198" s="7" t="s">
        <v>109</v>
      </c>
      <c r="I198" s="7"/>
      <c r="J198" s="5" t="s">
        <v>441</v>
      </c>
      <c r="K198" s="6" t="s">
        <v>321</v>
      </c>
      <c r="L198" s="7">
        <v>2021</v>
      </c>
      <c r="M198" s="7" t="s">
        <v>111</v>
      </c>
      <c r="N198" s="7"/>
    </row>
    <row r="199" spans="1:13" ht="72">
      <c r="A199" s="2" t="str">
        <f t="shared" si="10"/>
        <v>2023-03-16</v>
      </c>
      <c r="B199" s="2" t="str">
        <f>"2315"</f>
        <v>2315</v>
      </c>
      <c r="C199" s="1" t="s">
        <v>289</v>
      </c>
      <c r="E199" s="2" t="str">
        <f>" "</f>
        <v> </v>
      </c>
      <c r="F199" s="2">
        <v>0</v>
      </c>
      <c r="G199" s="2" t="s">
        <v>14</v>
      </c>
      <c r="H199" s="2" t="s">
        <v>49</v>
      </c>
      <c r="I199" s="2" t="s">
        <v>17</v>
      </c>
      <c r="J199" s="4"/>
      <c r="K199" s="3" t="s">
        <v>290</v>
      </c>
      <c r="L199" s="2">
        <v>2021</v>
      </c>
      <c r="M199" s="2" t="s">
        <v>18</v>
      </c>
    </row>
    <row r="200" spans="1:13" ht="43.5">
      <c r="A200" s="2" t="str">
        <f t="shared" si="10"/>
        <v>2023-03-16</v>
      </c>
      <c r="B200" s="2" t="str">
        <f>"2440"</f>
        <v>2440</v>
      </c>
      <c r="C200" s="1" t="s">
        <v>322</v>
      </c>
      <c r="E200" s="2" t="str">
        <f>" "</f>
        <v> </v>
      </c>
      <c r="F200" s="2">
        <v>0</v>
      </c>
      <c r="G200" s="2" t="s">
        <v>14</v>
      </c>
      <c r="I200" s="2" t="s">
        <v>17</v>
      </c>
      <c r="J200" s="4"/>
      <c r="K200" s="3" t="s">
        <v>323</v>
      </c>
      <c r="L200" s="2">
        <v>2018</v>
      </c>
      <c r="M200" s="2" t="s">
        <v>18</v>
      </c>
    </row>
    <row r="201" spans="1:13" ht="72">
      <c r="A201" s="2" t="str">
        <f t="shared" si="10"/>
        <v>2023-03-16</v>
      </c>
      <c r="B201" s="2" t="str">
        <f>"2500"</f>
        <v>2500</v>
      </c>
      <c r="C201" s="1" t="s">
        <v>13</v>
      </c>
      <c r="E201" s="2" t="str">
        <f aca="true" t="shared" si="11" ref="E201:E211">"02"</f>
        <v>02</v>
      </c>
      <c r="F201" s="2">
        <v>9</v>
      </c>
      <c r="G201" s="2" t="s">
        <v>14</v>
      </c>
      <c r="H201" s="2" t="s">
        <v>15</v>
      </c>
      <c r="I201" s="2" t="s">
        <v>17</v>
      </c>
      <c r="J201" s="4"/>
      <c r="K201" s="3" t="s">
        <v>16</v>
      </c>
      <c r="L201" s="2">
        <v>2011</v>
      </c>
      <c r="M201" s="2" t="s">
        <v>18</v>
      </c>
    </row>
    <row r="202" spans="1:13" ht="72">
      <c r="A202" s="2" t="str">
        <f t="shared" si="10"/>
        <v>2023-03-16</v>
      </c>
      <c r="B202" s="2" t="str">
        <f>"2600"</f>
        <v>2600</v>
      </c>
      <c r="C202" s="1" t="s">
        <v>13</v>
      </c>
      <c r="E202" s="2" t="str">
        <f t="shared" si="11"/>
        <v>02</v>
      </c>
      <c r="F202" s="2">
        <v>9</v>
      </c>
      <c r="G202" s="2" t="s">
        <v>14</v>
      </c>
      <c r="H202" s="2" t="s">
        <v>15</v>
      </c>
      <c r="I202" s="2" t="s">
        <v>17</v>
      </c>
      <c r="J202" s="4"/>
      <c r="K202" s="3" t="s">
        <v>16</v>
      </c>
      <c r="L202" s="2">
        <v>2011</v>
      </c>
      <c r="M202" s="2" t="s">
        <v>18</v>
      </c>
    </row>
    <row r="203" spans="1:13" ht="72">
      <c r="A203" s="2" t="str">
        <f t="shared" si="10"/>
        <v>2023-03-16</v>
      </c>
      <c r="B203" s="2" t="str">
        <f>"2700"</f>
        <v>2700</v>
      </c>
      <c r="C203" s="1" t="s">
        <v>13</v>
      </c>
      <c r="E203" s="2" t="str">
        <f t="shared" si="11"/>
        <v>02</v>
      </c>
      <c r="F203" s="2">
        <v>9</v>
      </c>
      <c r="G203" s="2" t="s">
        <v>14</v>
      </c>
      <c r="H203" s="2" t="s">
        <v>15</v>
      </c>
      <c r="I203" s="2" t="s">
        <v>17</v>
      </c>
      <c r="J203" s="4"/>
      <c r="K203" s="3" t="s">
        <v>16</v>
      </c>
      <c r="L203" s="2">
        <v>2011</v>
      </c>
      <c r="M203" s="2" t="s">
        <v>18</v>
      </c>
    </row>
    <row r="204" spans="1:13" ht="72">
      <c r="A204" s="2" t="str">
        <f t="shared" si="10"/>
        <v>2023-03-16</v>
      </c>
      <c r="B204" s="2" t="str">
        <f>"2800"</f>
        <v>2800</v>
      </c>
      <c r="C204" s="1" t="s">
        <v>13</v>
      </c>
      <c r="E204" s="2" t="str">
        <f t="shared" si="11"/>
        <v>02</v>
      </c>
      <c r="F204" s="2">
        <v>9</v>
      </c>
      <c r="G204" s="2" t="s">
        <v>14</v>
      </c>
      <c r="H204" s="2" t="s">
        <v>15</v>
      </c>
      <c r="I204" s="2" t="s">
        <v>17</v>
      </c>
      <c r="J204" s="4"/>
      <c r="K204" s="3" t="s">
        <v>16</v>
      </c>
      <c r="L204" s="2">
        <v>2011</v>
      </c>
      <c r="M204" s="2" t="s">
        <v>18</v>
      </c>
    </row>
    <row r="205" spans="1:13" ht="72">
      <c r="A205" s="2" t="str">
        <f aca="true" t="shared" si="12" ref="A205:A245">"2023-03-17"</f>
        <v>2023-03-17</v>
      </c>
      <c r="B205" s="2" t="str">
        <f>"0500"</f>
        <v>0500</v>
      </c>
      <c r="C205" s="1" t="s">
        <v>13</v>
      </c>
      <c r="E205" s="2" t="str">
        <f t="shared" si="11"/>
        <v>02</v>
      </c>
      <c r="F205" s="2">
        <v>9</v>
      </c>
      <c r="G205" s="2" t="s">
        <v>14</v>
      </c>
      <c r="H205" s="2" t="s">
        <v>15</v>
      </c>
      <c r="I205" s="2" t="s">
        <v>17</v>
      </c>
      <c r="J205" s="4"/>
      <c r="K205" s="3" t="s">
        <v>16</v>
      </c>
      <c r="L205" s="2">
        <v>2011</v>
      </c>
      <c r="M205" s="2" t="s">
        <v>18</v>
      </c>
    </row>
    <row r="206" spans="1:13" ht="28.5">
      <c r="A206" s="2" t="str">
        <f t="shared" si="12"/>
        <v>2023-03-17</v>
      </c>
      <c r="B206" s="2" t="str">
        <f>"0600"</f>
        <v>0600</v>
      </c>
      <c r="C206" s="1" t="s">
        <v>19</v>
      </c>
      <c r="D206" s="1" t="s">
        <v>324</v>
      </c>
      <c r="E206" s="2" t="str">
        <f t="shared" si="11"/>
        <v>02</v>
      </c>
      <c r="F206" s="2">
        <v>10</v>
      </c>
      <c r="G206" s="2" t="s">
        <v>20</v>
      </c>
      <c r="I206" s="2" t="s">
        <v>17</v>
      </c>
      <c r="J206" s="4"/>
      <c r="K206" s="3" t="s">
        <v>21</v>
      </c>
      <c r="L206" s="2">
        <v>2019</v>
      </c>
      <c r="M206" s="2" t="s">
        <v>18</v>
      </c>
    </row>
    <row r="207" spans="1:13" ht="28.5">
      <c r="A207" s="2" t="str">
        <f t="shared" si="12"/>
        <v>2023-03-17</v>
      </c>
      <c r="B207" s="2" t="str">
        <f>"0625"</f>
        <v>0625</v>
      </c>
      <c r="C207" s="1" t="s">
        <v>19</v>
      </c>
      <c r="D207" s="1" t="s">
        <v>325</v>
      </c>
      <c r="E207" s="2" t="str">
        <f t="shared" si="11"/>
        <v>02</v>
      </c>
      <c r="F207" s="2">
        <v>11</v>
      </c>
      <c r="G207" s="2" t="s">
        <v>20</v>
      </c>
      <c r="I207" s="2" t="s">
        <v>17</v>
      </c>
      <c r="J207" s="4"/>
      <c r="K207" s="3" t="s">
        <v>21</v>
      </c>
      <c r="L207" s="2">
        <v>2019</v>
      </c>
      <c r="M207" s="2" t="s">
        <v>18</v>
      </c>
    </row>
    <row r="208" spans="1:13" ht="43.5">
      <c r="A208" s="2" t="str">
        <f t="shared" si="12"/>
        <v>2023-03-17</v>
      </c>
      <c r="B208" s="2" t="str">
        <f>"0650"</f>
        <v>0650</v>
      </c>
      <c r="C208" s="1" t="s">
        <v>25</v>
      </c>
      <c r="D208" s="1" t="s">
        <v>327</v>
      </c>
      <c r="E208" s="2" t="str">
        <f t="shared" si="11"/>
        <v>02</v>
      </c>
      <c r="F208" s="2">
        <v>12</v>
      </c>
      <c r="G208" s="2" t="s">
        <v>20</v>
      </c>
      <c r="I208" s="2" t="s">
        <v>17</v>
      </c>
      <c r="J208" s="4"/>
      <c r="K208" s="3" t="s">
        <v>326</v>
      </c>
      <c r="L208" s="2">
        <v>2018</v>
      </c>
      <c r="M208" s="2" t="s">
        <v>28</v>
      </c>
    </row>
    <row r="209" spans="1:13" ht="72">
      <c r="A209" s="2" t="str">
        <f t="shared" si="12"/>
        <v>2023-03-17</v>
      </c>
      <c r="B209" s="2" t="str">
        <f>"0715"</f>
        <v>0715</v>
      </c>
      <c r="C209" s="1" t="s">
        <v>29</v>
      </c>
      <c r="D209" s="1" t="s">
        <v>329</v>
      </c>
      <c r="E209" s="2" t="str">
        <f t="shared" si="11"/>
        <v>02</v>
      </c>
      <c r="F209" s="2">
        <v>7</v>
      </c>
      <c r="G209" s="2" t="s">
        <v>20</v>
      </c>
      <c r="I209" s="2" t="s">
        <v>17</v>
      </c>
      <c r="J209" s="4"/>
      <c r="K209" s="3" t="s">
        <v>328</v>
      </c>
      <c r="L209" s="2">
        <v>2018</v>
      </c>
      <c r="M209" s="2" t="s">
        <v>18</v>
      </c>
    </row>
    <row r="210" spans="1:13" ht="28.5">
      <c r="A210" s="2" t="str">
        <f t="shared" si="12"/>
        <v>2023-03-17</v>
      </c>
      <c r="B210" s="2" t="str">
        <f>"0730"</f>
        <v>0730</v>
      </c>
      <c r="C210" s="1" t="s">
        <v>32</v>
      </c>
      <c r="E210" s="2" t="str">
        <f t="shared" si="11"/>
        <v>02</v>
      </c>
      <c r="F210" s="2">
        <v>3</v>
      </c>
      <c r="G210" s="2" t="s">
        <v>20</v>
      </c>
      <c r="I210" s="2" t="s">
        <v>17</v>
      </c>
      <c r="J210" s="4"/>
      <c r="K210" s="3" t="s">
        <v>33</v>
      </c>
      <c r="L210" s="2">
        <v>2011</v>
      </c>
      <c r="M210" s="2" t="s">
        <v>18</v>
      </c>
    </row>
    <row r="211" spans="1:13" ht="72">
      <c r="A211" s="2" t="str">
        <f t="shared" si="12"/>
        <v>2023-03-17</v>
      </c>
      <c r="B211" s="2" t="str">
        <f>"0755"</f>
        <v>0755</v>
      </c>
      <c r="C211" s="1" t="s">
        <v>34</v>
      </c>
      <c r="D211" s="1" t="s">
        <v>331</v>
      </c>
      <c r="E211" s="2" t="str">
        <f t="shared" si="11"/>
        <v>02</v>
      </c>
      <c r="F211" s="2">
        <v>15</v>
      </c>
      <c r="G211" s="2" t="s">
        <v>14</v>
      </c>
      <c r="H211" s="2" t="s">
        <v>77</v>
      </c>
      <c r="I211" s="2" t="s">
        <v>17</v>
      </c>
      <c r="J211" s="4"/>
      <c r="K211" s="3" t="s">
        <v>330</v>
      </c>
      <c r="L211" s="2">
        <v>2020</v>
      </c>
      <c r="M211" s="2" t="s">
        <v>28</v>
      </c>
    </row>
    <row r="212" spans="1:13" ht="57.75">
      <c r="A212" s="2" t="str">
        <f t="shared" si="12"/>
        <v>2023-03-17</v>
      </c>
      <c r="B212" s="2" t="str">
        <f>"0805"</f>
        <v>0805</v>
      </c>
      <c r="C212" s="1" t="s">
        <v>37</v>
      </c>
      <c r="D212" s="1" t="s">
        <v>120</v>
      </c>
      <c r="E212" s="2" t="str">
        <f>"01"</f>
        <v>01</v>
      </c>
      <c r="F212" s="2">
        <v>37</v>
      </c>
      <c r="G212" s="2" t="s">
        <v>20</v>
      </c>
      <c r="I212" s="2" t="s">
        <v>17</v>
      </c>
      <c r="J212" s="4"/>
      <c r="K212" s="3" t="s">
        <v>119</v>
      </c>
      <c r="L212" s="2">
        <v>2020</v>
      </c>
      <c r="M212" s="2" t="s">
        <v>28</v>
      </c>
    </row>
    <row r="213" spans="1:13" ht="57.75">
      <c r="A213" s="2" t="str">
        <f t="shared" si="12"/>
        <v>2023-03-17</v>
      </c>
      <c r="B213" s="2" t="str">
        <f>"0815"</f>
        <v>0815</v>
      </c>
      <c r="C213" s="1" t="s">
        <v>40</v>
      </c>
      <c r="D213" s="1" t="s">
        <v>333</v>
      </c>
      <c r="E213" s="2" t="str">
        <f>"01"</f>
        <v>01</v>
      </c>
      <c r="F213" s="2">
        <v>3</v>
      </c>
      <c r="G213" s="2" t="s">
        <v>20</v>
      </c>
      <c r="I213" s="2" t="s">
        <v>17</v>
      </c>
      <c r="J213" s="4"/>
      <c r="K213" s="3" t="s">
        <v>332</v>
      </c>
      <c r="L213" s="2">
        <v>2020</v>
      </c>
      <c r="M213" s="2" t="s">
        <v>43</v>
      </c>
    </row>
    <row r="214" spans="1:14" ht="72">
      <c r="A214" s="2" t="str">
        <f t="shared" si="12"/>
        <v>2023-03-17</v>
      </c>
      <c r="B214" s="2" t="str">
        <f>"0820"</f>
        <v>0820</v>
      </c>
      <c r="C214" s="1" t="s">
        <v>44</v>
      </c>
      <c r="D214" s="1" t="s">
        <v>303</v>
      </c>
      <c r="E214" s="2" t="str">
        <f>"02"</f>
        <v>02</v>
      </c>
      <c r="F214" s="2">
        <v>24</v>
      </c>
      <c r="G214" s="2" t="s">
        <v>14</v>
      </c>
      <c r="I214" s="2" t="s">
        <v>17</v>
      </c>
      <c r="J214" s="4"/>
      <c r="K214" s="3" t="s">
        <v>302</v>
      </c>
      <c r="L214" s="2">
        <v>1987</v>
      </c>
      <c r="M214" s="2" t="s">
        <v>47</v>
      </c>
      <c r="N214" s="2" t="s">
        <v>23</v>
      </c>
    </row>
    <row r="215" spans="1:13" ht="72">
      <c r="A215" s="2" t="str">
        <f t="shared" si="12"/>
        <v>2023-03-17</v>
      </c>
      <c r="B215" s="2" t="str">
        <f>"0845"</f>
        <v>0845</v>
      </c>
      <c r="C215" s="1" t="s">
        <v>48</v>
      </c>
      <c r="D215" s="1" t="s">
        <v>335</v>
      </c>
      <c r="E215" s="2" t="str">
        <f>"02"</f>
        <v>02</v>
      </c>
      <c r="F215" s="2">
        <v>1</v>
      </c>
      <c r="G215" s="2" t="s">
        <v>20</v>
      </c>
      <c r="H215" s="2" t="s">
        <v>77</v>
      </c>
      <c r="I215" s="2" t="s">
        <v>17</v>
      </c>
      <c r="J215" s="4"/>
      <c r="K215" s="3" t="s">
        <v>334</v>
      </c>
      <c r="L215" s="2">
        <v>2014</v>
      </c>
      <c r="M215" s="2" t="s">
        <v>18</v>
      </c>
    </row>
    <row r="216" spans="1:13" ht="57.75">
      <c r="A216" s="2" t="str">
        <f t="shared" si="12"/>
        <v>2023-03-17</v>
      </c>
      <c r="B216" s="2" t="str">
        <f>"0910"</f>
        <v>0910</v>
      </c>
      <c r="C216" s="1" t="s">
        <v>48</v>
      </c>
      <c r="D216" s="1" t="s">
        <v>337</v>
      </c>
      <c r="E216" s="2" t="str">
        <f>"02"</f>
        <v>02</v>
      </c>
      <c r="F216" s="2">
        <v>10</v>
      </c>
      <c r="G216" s="2" t="s">
        <v>14</v>
      </c>
      <c r="I216" s="2" t="s">
        <v>17</v>
      </c>
      <c r="J216" s="4"/>
      <c r="K216" s="3" t="s">
        <v>336</v>
      </c>
      <c r="L216" s="2">
        <v>2014</v>
      </c>
      <c r="M216" s="2" t="s">
        <v>18</v>
      </c>
    </row>
    <row r="217" spans="1:13" ht="43.5">
      <c r="A217" s="2" t="str">
        <f t="shared" si="12"/>
        <v>2023-03-17</v>
      </c>
      <c r="B217" s="2" t="str">
        <f>"0935"</f>
        <v>0935</v>
      </c>
      <c r="C217" s="1" t="s">
        <v>54</v>
      </c>
      <c r="D217" s="1" t="s">
        <v>426</v>
      </c>
      <c r="E217" s="2" t="str">
        <f>"03"</f>
        <v>03</v>
      </c>
      <c r="F217" s="2">
        <v>10</v>
      </c>
      <c r="G217" s="2" t="s">
        <v>20</v>
      </c>
      <c r="I217" s="2" t="s">
        <v>17</v>
      </c>
      <c r="J217" s="4"/>
      <c r="K217" s="3" t="s">
        <v>338</v>
      </c>
      <c r="L217" s="2">
        <v>2019</v>
      </c>
      <c r="M217" s="2" t="s">
        <v>28</v>
      </c>
    </row>
    <row r="218" spans="1:14" ht="72">
      <c r="A218" s="2" t="str">
        <f t="shared" si="12"/>
        <v>2023-03-17</v>
      </c>
      <c r="B218" s="2" t="str">
        <f>"1000"</f>
        <v>1000</v>
      </c>
      <c r="C218" s="1" t="s">
        <v>200</v>
      </c>
      <c r="D218" s="1" t="s">
        <v>313</v>
      </c>
      <c r="E218" s="2" t="str">
        <f>"01"</f>
        <v>01</v>
      </c>
      <c r="F218" s="2">
        <v>3</v>
      </c>
      <c r="G218" s="2" t="s">
        <v>14</v>
      </c>
      <c r="H218" s="2" t="s">
        <v>77</v>
      </c>
      <c r="I218" s="2" t="s">
        <v>17</v>
      </c>
      <c r="J218" s="4"/>
      <c r="K218" s="3" t="s">
        <v>312</v>
      </c>
      <c r="L218" s="2">
        <v>2020</v>
      </c>
      <c r="M218" s="2" t="s">
        <v>147</v>
      </c>
      <c r="N218" s="2" t="s">
        <v>23</v>
      </c>
    </row>
    <row r="219" spans="1:13" ht="72">
      <c r="A219" s="2" t="str">
        <f t="shared" si="12"/>
        <v>2023-03-17</v>
      </c>
      <c r="B219" s="2" t="str">
        <f>"1050"</f>
        <v>1050</v>
      </c>
      <c r="C219" s="1" t="s">
        <v>173</v>
      </c>
      <c r="D219" s="1" t="s">
        <v>425</v>
      </c>
      <c r="E219" s="2" t="str">
        <f>"01"</f>
        <v>01</v>
      </c>
      <c r="F219" s="2">
        <v>3</v>
      </c>
      <c r="G219" s="2" t="s">
        <v>14</v>
      </c>
      <c r="J219" s="4"/>
      <c r="K219" s="3" t="s">
        <v>424</v>
      </c>
      <c r="L219" s="2">
        <v>2019</v>
      </c>
      <c r="M219" s="2" t="s">
        <v>111</v>
      </c>
    </row>
    <row r="220" spans="1:14" ht="72">
      <c r="A220" s="2" t="str">
        <f t="shared" si="12"/>
        <v>2023-03-17</v>
      </c>
      <c r="B220" s="2" t="str">
        <f>"1100"</f>
        <v>1100</v>
      </c>
      <c r="C220" s="1" t="s">
        <v>314</v>
      </c>
      <c r="D220" s="1" t="s">
        <v>317</v>
      </c>
      <c r="E220" s="2" t="str">
        <f>"02"</f>
        <v>02</v>
      </c>
      <c r="F220" s="2">
        <v>9</v>
      </c>
      <c r="G220" s="2" t="s">
        <v>14</v>
      </c>
      <c r="H220" s="2" t="s">
        <v>315</v>
      </c>
      <c r="I220" s="2" t="s">
        <v>17</v>
      </c>
      <c r="J220" s="4"/>
      <c r="K220" s="3" t="s">
        <v>316</v>
      </c>
      <c r="L220" s="2">
        <v>2018</v>
      </c>
      <c r="M220" s="2" t="s">
        <v>18</v>
      </c>
      <c r="N220" s="2" t="s">
        <v>23</v>
      </c>
    </row>
    <row r="221" spans="1:13" ht="57.75">
      <c r="A221" s="2" t="str">
        <f t="shared" si="12"/>
        <v>2023-03-17</v>
      </c>
      <c r="B221" s="2" t="str">
        <f>"1200"</f>
        <v>1200</v>
      </c>
      <c r="C221" s="1" t="s">
        <v>320</v>
      </c>
      <c r="D221" s="1" t="s">
        <v>73</v>
      </c>
      <c r="E221" s="2" t="str">
        <f>" "</f>
        <v> </v>
      </c>
      <c r="F221" s="2">
        <v>0</v>
      </c>
      <c r="G221" s="2" t="s">
        <v>150</v>
      </c>
      <c r="H221" s="2" t="s">
        <v>109</v>
      </c>
      <c r="I221" s="2" t="s">
        <v>17</v>
      </c>
      <c r="J221" s="4"/>
      <c r="K221" s="3" t="s">
        <v>321</v>
      </c>
      <c r="L221" s="2">
        <v>2021</v>
      </c>
      <c r="M221" s="2" t="s">
        <v>111</v>
      </c>
    </row>
    <row r="222" spans="1:13" ht="72">
      <c r="A222" s="2" t="str">
        <f t="shared" si="12"/>
        <v>2023-03-17</v>
      </c>
      <c r="B222" s="2" t="str">
        <f>"1345"</f>
        <v>1345</v>
      </c>
      <c r="C222" s="1" t="s">
        <v>339</v>
      </c>
      <c r="E222" s="2" t="str">
        <f>"00"</f>
        <v>00</v>
      </c>
      <c r="F222" s="2">
        <v>1</v>
      </c>
      <c r="G222" s="2" t="s">
        <v>14</v>
      </c>
      <c r="I222" s="2" t="s">
        <v>17</v>
      </c>
      <c r="J222" s="4"/>
      <c r="K222" s="3" t="s">
        <v>340</v>
      </c>
      <c r="L222" s="2">
        <v>2019</v>
      </c>
      <c r="M222" s="2" t="s">
        <v>18</v>
      </c>
    </row>
    <row r="223" spans="1:13" ht="72">
      <c r="A223" s="2" t="str">
        <f t="shared" si="12"/>
        <v>2023-03-17</v>
      </c>
      <c r="B223" s="2" t="str">
        <f>"1400"</f>
        <v>1400</v>
      </c>
      <c r="C223" s="1" t="s">
        <v>108</v>
      </c>
      <c r="E223" s="2" t="str">
        <f>"04"</f>
        <v>04</v>
      </c>
      <c r="F223" s="2">
        <v>124</v>
      </c>
      <c r="G223" s="2" t="s">
        <v>14</v>
      </c>
      <c r="H223" s="2" t="s">
        <v>77</v>
      </c>
      <c r="I223" s="2" t="s">
        <v>17</v>
      </c>
      <c r="J223" s="4"/>
      <c r="K223" s="3" t="s">
        <v>341</v>
      </c>
      <c r="L223" s="2">
        <v>2022</v>
      </c>
      <c r="M223" s="2" t="s">
        <v>111</v>
      </c>
    </row>
    <row r="224" spans="1:13" ht="57.75">
      <c r="A224" s="2" t="str">
        <f t="shared" si="12"/>
        <v>2023-03-17</v>
      </c>
      <c r="B224" s="2" t="str">
        <f>"1430"</f>
        <v>1430</v>
      </c>
      <c r="C224" s="1" t="s">
        <v>112</v>
      </c>
      <c r="D224" s="1" t="s">
        <v>343</v>
      </c>
      <c r="E224" s="2" t="str">
        <f>"02"</f>
        <v>02</v>
      </c>
      <c r="F224" s="2">
        <v>95</v>
      </c>
      <c r="G224" s="2" t="s">
        <v>20</v>
      </c>
      <c r="I224" s="2" t="s">
        <v>17</v>
      </c>
      <c r="J224" s="4"/>
      <c r="K224" s="3" t="s">
        <v>342</v>
      </c>
      <c r="L224" s="2">
        <v>0</v>
      </c>
      <c r="M224" s="2" t="s">
        <v>18</v>
      </c>
    </row>
    <row r="225" spans="1:13" ht="72">
      <c r="A225" s="2" t="str">
        <f t="shared" si="12"/>
        <v>2023-03-17</v>
      </c>
      <c r="B225" s="2" t="str">
        <f>"1500"</f>
        <v>1500</v>
      </c>
      <c r="C225" s="1" t="s">
        <v>48</v>
      </c>
      <c r="D225" s="1" t="s">
        <v>103</v>
      </c>
      <c r="E225" s="2" t="str">
        <f>"02"</f>
        <v>02</v>
      </c>
      <c r="F225" s="2">
        <v>7</v>
      </c>
      <c r="G225" s="2" t="s">
        <v>20</v>
      </c>
      <c r="I225" s="2" t="s">
        <v>17</v>
      </c>
      <c r="J225" s="4"/>
      <c r="K225" s="3" t="s">
        <v>102</v>
      </c>
      <c r="L225" s="2">
        <v>2014</v>
      </c>
      <c r="M225" s="2" t="s">
        <v>18</v>
      </c>
    </row>
    <row r="226" spans="1:14" ht="57.75">
      <c r="A226" s="2" t="str">
        <f t="shared" si="12"/>
        <v>2023-03-17</v>
      </c>
      <c r="B226" s="2" t="str">
        <f>"1525"</f>
        <v>1525</v>
      </c>
      <c r="C226" s="1" t="s">
        <v>344</v>
      </c>
      <c r="D226" s="1" t="s">
        <v>344</v>
      </c>
      <c r="E226" s="2" t="str">
        <f>"01"</f>
        <v>01</v>
      </c>
      <c r="F226" s="2">
        <v>4</v>
      </c>
      <c r="G226" s="2" t="s">
        <v>20</v>
      </c>
      <c r="I226" s="2" t="s">
        <v>17</v>
      </c>
      <c r="J226" s="4"/>
      <c r="K226" s="3" t="s">
        <v>345</v>
      </c>
      <c r="L226" s="2">
        <v>0</v>
      </c>
      <c r="M226" s="2" t="s">
        <v>73</v>
      </c>
      <c r="N226" s="2" t="s">
        <v>23</v>
      </c>
    </row>
    <row r="227" spans="1:13" ht="57.75">
      <c r="A227" s="2" t="str">
        <f t="shared" si="12"/>
        <v>2023-03-17</v>
      </c>
      <c r="B227" s="2" t="str">
        <f>"1540"</f>
        <v>1540</v>
      </c>
      <c r="C227" s="1" t="s">
        <v>346</v>
      </c>
      <c r="D227" s="1" t="s">
        <v>348</v>
      </c>
      <c r="E227" s="2" t="str">
        <f>"01"</f>
        <v>01</v>
      </c>
      <c r="F227" s="2">
        <v>41</v>
      </c>
      <c r="G227" s="2" t="s">
        <v>20</v>
      </c>
      <c r="I227" s="2" t="s">
        <v>17</v>
      </c>
      <c r="J227" s="4"/>
      <c r="K227" s="3" t="s">
        <v>347</v>
      </c>
      <c r="L227" s="2">
        <v>2020</v>
      </c>
      <c r="M227" s="2" t="s">
        <v>28</v>
      </c>
    </row>
    <row r="228" spans="1:13" ht="57.75">
      <c r="A228" s="2" t="str">
        <f t="shared" si="12"/>
        <v>2023-03-17</v>
      </c>
      <c r="B228" s="2" t="str">
        <f>"1555"</f>
        <v>1555</v>
      </c>
      <c r="C228" s="1" t="s">
        <v>298</v>
      </c>
      <c r="D228" s="1" t="s">
        <v>350</v>
      </c>
      <c r="E228" s="2" t="str">
        <f>"01"</f>
        <v>01</v>
      </c>
      <c r="F228" s="2">
        <v>4</v>
      </c>
      <c r="G228" s="2" t="s">
        <v>20</v>
      </c>
      <c r="I228" s="2" t="s">
        <v>17</v>
      </c>
      <c r="J228" s="4"/>
      <c r="K228" s="3" t="s">
        <v>349</v>
      </c>
      <c r="L228" s="2">
        <v>2021</v>
      </c>
      <c r="M228" s="2" t="s">
        <v>124</v>
      </c>
    </row>
    <row r="229" spans="1:14" ht="28.5">
      <c r="A229" s="2" t="str">
        <f t="shared" si="12"/>
        <v>2023-03-17</v>
      </c>
      <c r="B229" s="2" t="str">
        <f>"1600"</f>
        <v>1600</v>
      </c>
      <c r="C229" s="1" t="s">
        <v>125</v>
      </c>
      <c r="D229" s="1" t="s">
        <v>352</v>
      </c>
      <c r="E229" s="2" t="str">
        <f>"01"</f>
        <v>01</v>
      </c>
      <c r="F229" s="2">
        <v>9</v>
      </c>
      <c r="G229" s="2" t="s">
        <v>14</v>
      </c>
      <c r="H229" s="2" t="s">
        <v>77</v>
      </c>
      <c r="I229" s="2" t="s">
        <v>17</v>
      </c>
      <c r="J229" s="4"/>
      <c r="K229" s="3" t="s">
        <v>351</v>
      </c>
      <c r="L229" s="2">
        <v>2017</v>
      </c>
      <c r="M229" s="2" t="s">
        <v>18</v>
      </c>
      <c r="N229" s="2" t="s">
        <v>23</v>
      </c>
    </row>
    <row r="230" spans="1:14" ht="43.5">
      <c r="A230" s="2" t="str">
        <f t="shared" si="12"/>
        <v>2023-03-17</v>
      </c>
      <c r="B230" s="2" t="str">
        <f>"1630"</f>
        <v>1630</v>
      </c>
      <c r="C230" s="1" t="s">
        <v>44</v>
      </c>
      <c r="D230" s="1" t="s">
        <v>421</v>
      </c>
      <c r="E230" s="2" t="str">
        <f>"02"</f>
        <v>02</v>
      </c>
      <c r="F230" s="2">
        <v>25</v>
      </c>
      <c r="G230" s="2" t="s">
        <v>14</v>
      </c>
      <c r="I230" s="2" t="s">
        <v>17</v>
      </c>
      <c r="J230" s="4"/>
      <c r="K230" s="3" t="s">
        <v>353</v>
      </c>
      <c r="L230" s="2">
        <v>1987</v>
      </c>
      <c r="M230" s="2" t="s">
        <v>47</v>
      </c>
      <c r="N230" s="2" t="s">
        <v>23</v>
      </c>
    </row>
    <row r="231" spans="1:13" ht="72">
      <c r="A231" s="2" t="str">
        <f t="shared" si="12"/>
        <v>2023-03-17</v>
      </c>
      <c r="B231" s="2" t="str">
        <f>"1700"</f>
        <v>1700</v>
      </c>
      <c r="C231" s="1" t="s">
        <v>130</v>
      </c>
      <c r="D231" s="1" t="s">
        <v>356</v>
      </c>
      <c r="E231" s="2" t="str">
        <f>"2019"</f>
        <v>2019</v>
      </c>
      <c r="F231" s="2">
        <v>11</v>
      </c>
      <c r="G231" s="2" t="s">
        <v>20</v>
      </c>
      <c r="H231" s="2" t="s">
        <v>354</v>
      </c>
      <c r="I231" s="2" t="s">
        <v>17</v>
      </c>
      <c r="J231" s="4"/>
      <c r="K231" s="3" t="s">
        <v>355</v>
      </c>
      <c r="L231" s="2">
        <v>2019</v>
      </c>
      <c r="M231" s="2" t="s">
        <v>18</v>
      </c>
    </row>
    <row r="232" spans="1:13" ht="72">
      <c r="A232" s="2" t="str">
        <f t="shared" si="12"/>
        <v>2023-03-17</v>
      </c>
      <c r="B232" s="2" t="str">
        <f>"1715"</f>
        <v>1715</v>
      </c>
      <c r="C232" s="1" t="s">
        <v>130</v>
      </c>
      <c r="D232" s="1" t="s">
        <v>358</v>
      </c>
      <c r="E232" s="2" t="str">
        <f>"2019"</f>
        <v>2019</v>
      </c>
      <c r="F232" s="2">
        <v>12</v>
      </c>
      <c r="G232" s="2" t="s">
        <v>20</v>
      </c>
      <c r="I232" s="2" t="s">
        <v>17</v>
      </c>
      <c r="J232" s="4"/>
      <c r="K232" s="3" t="s">
        <v>357</v>
      </c>
      <c r="L232" s="2">
        <v>2019</v>
      </c>
      <c r="M232" s="2" t="s">
        <v>18</v>
      </c>
    </row>
    <row r="233" spans="1:14" ht="57.75">
      <c r="A233" s="7" t="str">
        <f t="shared" si="12"/>
        <v>2023-03-17</v>
      </c>
      <c r="B233" s="7" t="str">
        <f>"1730"</f>
        <v>1730</v>
      </c>
      <c r="C233" s="8" t="s">
        <v>359</v>
      </c>
      <c r="D233" s="8"/>
      <c r="E233" s="7" t="str">
        <f>"2023"</f>
        <v>2023</v>
      </c>
      <c r="F233" s="7">
        <v>9</v>
      </c>
      <c r="G233" s="7" t="s">
        <v>58</v>
      </c>
      <c r="H233" s="7"/>
      <c r="I233" s="7" t="s">
        <v>17</v>
      </c>
      <c r="J233" s="5" t="s">
        <v>447</v>
      </c>
      <c r="K233" s="6" t="s">
        <v>360</v>
      </c>
      <c r="L233" s="7">
        <v>2023</v>
      </c>
      <c r="M233" s="7" t="s">
        <v>18</v>
      </c>
      <c r="N233" s="7"/>
    </row>
    <row r="234" spans="1:13" ht="72">
      <c r="A234" s="2" t="str">
        <f t="shared" si="12"/>
        <v>2023-03-17</v>
      </c>
      <c r="B234" s="2" t="str">
        <f>"1800"</f>
        <v>1800</v>
      </c>
      <c r="C234" s="1" t="s">
        <v>197</v>
      </c>
      <c r="D234" s="1" t="s">
        <v>362</v>
      </c>
      <c r="E234" s="2" t="str">
        <f>"03"</f>
        <v>03</v>
      </c>
      <c r="F234" s="2">
        <v>2</v>
      </c>
      <c r="G234" s="2" t="s">
        <v>20</v>
      </c>
      <c r="I234" s="2" t="s">
        <v>17</v>
      </c>
      <c r="J234" s="4"/>
      <c r="K234" s="3" t="s">
        <v>361</v>
      </c>
      <c r="L234" s="2">
        <v>2021</v>
      </c>
      <c r="M234" s="2" t="s">
        <v>18</v>
      </c>
    </row>
    <row r="235" spans="1:13" ht="43.5">
      <c r="A235" s="2" t="str">
        <f t="shared" si="12"/>
        <v>2023-03-17</v>
      </c>
      <c r="B235" s="2" t="str">
        <f>"1825"</f>
        <v>1825</v>
      </c>
      <c r="C235" s="1" t="s">
        <v>197</v>
      </c>
      <c r="D235" s="1" t="s">
        <v>364</v>
      </c>
      <c r="E235" s="2" t="str">
        <f>"02"</f>
        <v>02</v>
      </c>
      <c r="F235" s="2">
        <v>12</v>
      </c>
      <c r="G235" s="2" t="s">
        <v>20</v>
      </c>
      <c r="I235" s="2" t="s">
        <v>17</v>
      </c>
      <c r="J235" s="4"/>
      <c r="K235" s="3" t="s">
        <v>363</v>
      </c>
      <c r="L235" s="2">
        <v>2020</v>
      </c>
      <c r="M235" s="2" t="s">
        <v>18</v>
      </c>
    </row>
    <row r="236" spans="1:14" ht="72">
      <c r="A236" s="7" t="str">
        <f t="shared" si="12"/>
        <v>2023-03-17</v>
      </c>
      <c r="B236" s="7" t="str">
        <f>"1840"</f>
        <v>1840</v>
      </c>
      <c r="C236" s="8" t="s">
        <v>200</v>
      </c>
      <c r="D236" s="8" t="s">
        <v>366</v>
      </c>
      <c r="E236" s="7" t="str">
        <f>"01"</f>
        <v>01</v>
      </c>
      <c r="F236" s="7">
        <v>4</v>
      </c>
      <c r="G236" s="7" t="s">
        <v>14</v>
      </c>
      <c r="H236" s="7" t="s">
        <v>49</v>
      </c>
      <c r="I236" s="7" t="s">
        <v>17</v>
      </c>
      <c r="J236" s="5" t="s">
        <v>438</v>
      </c>
      <c r="K236" s="6" t="s">
        <v>365</v>
      </c>
      <c r="L236" s="7">
        <v>2020</v>
      </c>
      <c r="M236" s="7" t="s">
        <v>147</v>
      </c>
      <c r="N236" s="7" t="s">
        <v>23</v>
      </c>
    </row>
    <row r="237" spans="1:14" ht="72">
      <c r="A237" s="7" t="str">
        <f t="shared" si="12"/>
        <v>2023-03-17</v>
      </c>
      <c r="B237" s="7" t="str">
        <f>"1930"</f>
        <v>1930</v>
      </c>
      <c r="C237" s="8" t="s">
        <v>422</v>
      </c>
      <c r="D237" s="8" t="s">
        <v>73</v>
      </c>
      <c r="E237" s="7" t="str">
        <f>" "</f>
        <v> </v>
      </c>
      <c r="F237" s="7">
        <v>0</v>
      </c>
      <c r="G237" s="7" t="s">
        <v>14</v>
      </c>
      <c r="H237" s="7"/>
      <c r="I237" s="7"/>
      <c r="J237" s="5" t="s">
        <v>448</v>
      </c>
      <c r="K237" s="6" t="s">
        <v>423</v>
      </c>
      <c r="L237" s="7">
        <v>1990</v>
      </c>
      <c r="M237" s="7" t="s">
        <v>310</v>
      </c>
      <c r="N237" s="7" t="s">
        <v>23</v>
      </c>
    </row>
    <row r="238" spans="1:14" ht="72">
      <c r="A238" s="7" t="str">
        <f t="shared" si="12"/>
        <v>2023-03-17</v>
      </c>
      <c r="B238" s="7" t="str">
        <f>"2110"</f>
        <v>2110</v>
      </c>
      <c r="C238" s="8" t="s">
        <v>314</v>
      </c>
      <c r="D238" s="8" t="s">
        <v>368</v>
      </c>
      <c r="E238" s="7" t="str">
        <f>"03"</f>
        <v>03</v>
      </c>
      <c r="F238" s="7">
        <v>11</v>
      </c>
      <c r="G238" s="7" t="s">
        <v>14</v>
      </c>
      <c r="H238" s="7"/>
      <c r="I238" s="7" t="s">
        <v>17</v>
      </c>
      <c r="J238" s="5" t="s">
        <v>445</v>
      </c>
      <c r="K238" s="6" t="s">
        <v>367</v>
      </c>
      <c r="L238" s="7">
        <v>2019</v>
      </c>
      <c r="M238" s="7" t="s">
        <v>18</v>
      </c>
      <c r="N238" s="7"/>
    </row>
    <row r="239" spans="1:13" ht="72">
      <c r="A239" s="2" t="str">
        <f t="shared" si="12"/>
        <v>2023-03-17</v>
      </c>
      <c r="B239" s="2" t="str">
        <f>"2210"</f>
        <v>2210</v>
      </c>
      <c r="C239" s="1" t="s">
        <v>369</v>
      </c>
      <c r="D239" s="1" t="s">
        <v>371</v>
      </c>
      <c r="E239" s="2" t="str">
        <f>"01"</f>
        <v>01</v>
      </c>
      <c r="F239" s="2">
        <v>1</v>
      </c>
      <c r="G239" s="2" t="s">
        <v>14</v>
      </c>
      <c r="H239" s="2" t="s">
        <v>77</v>
      </c>
      <c r="I239" s="2" t="s">
        <v>17</v>
      </c>
      <c r="J239" s="4"/>
      <c r="K239" s="3" t="s">
        <v>370</v>
      </c>
      <c r="L239" s="2">
        <v>2012</v>
      </c>
      <c r="M239" s="2" t="s">
        <v>18</v>
      </c>
    </row>
    <row r="240" spans="1:14" ht="72">
      <c r="A240" s="2" t="str">
        <f t="shared" si="12"/>
        <v>2023-03-17</v>
      </c>
      <c r="B240" s="2" t="str">
        <f>"2300"</f>
        <v>2300</v>
      </c>
      <c r="C240" s="1" t="s">
        <v>372</v>
      </c>
      <c r="D240" s="1" t="s">
        <v>374</v>
      </c>
      <c r="E240" s="2" t="str">
        <f>"01"</f>
        <v>01</v>
      </c>
      <c r="F240" s="2">
        <v>2</v>
      </c>
      <c r="G240" s="2" t="s">
        <v>14</v>
      </c>
      <c r="H240" s="2" t="s">
        <v>77</v>
      </c>
      <c r="I240" s="2" t="s">
        <v>17</v>
      </c>
      <c r="J240" s="4"/>
      <c r="K240" s="3" t="s">
        <v>373</v>
      </c>
      <c r="L240" s="2">
        <v>2019</v>
      </c>
      <c r="M240" s="2" t="s">
        <v>147</v>
      </c>
      <c r="N240" s="2" t="s">
        <v>23</v>
      </c>
    </row>
    <row r="241" spans="1:13" ht="72">
      <c r="A241" s="2" t="str">
        <f t="shared" si="12"/>
        <v>2023-03-17</v>
      </c>
      <c r="B241" s="2" t="str">
        <f>"2400"</f>
        <v>2400</v>
      </c>
      <c r="C241" s="1" t="s">
        <v>13</v>
      </c>
      <c r="E241" s="2" t="str">
        <f aca="true" t="shared" si="13" ref="E241:E252">"02"</f>
        <v>02</v>
      </c>
      <c r="F241" s="2">
        <v>10</v>
      </c>
      <c r="G241" s="2" t="s">
        <v>14</v>
      </c>
      <c r="H241" s="2" t="s">
        <v>15</v>
      </c>
      <c r="I241" s="2" t="s">
        <v>17</v>
      </c>
      <c r="J241" s="4"/>
      <c r="K241" s="3" t="s">
        <v>16</v>
      </c>
      <c r="L241" s="2">
        <v>2011</v>
      </c>
      <c r="M241" s="2" t="s">
        <v>18</v>
      </c>
    </row>
    <row r="242" spans="1:13" ht="72">
      <c r="A242" s="2" t="str">
        <f t="shared" si="12"/>
        <v>2023-03-17</v>
      </c>
      <c r="B242" s="2" t="str">
        <f>"2500"</f>
        <v>2500</v>
      </c>
      <c r="C242" s="1" t="s">
        <v>13</v>
      </c>
      <c r="E242" s="2" t="str">
        <f t="shared" si="13"/>
        <v>02</v>
      </c>
      <c r="F242" s="2">
        <v>10</v>
      </c>
      <c r="G242" s="2" t="s">
        <v>14</v>
      </c>
      <c r="H242" s="2" t="s">
        <v>15</v>
      </c>
      <c r="I242" s="2" t="s">
        <v>17</v>
      </c>
      <c r="J242" s="4"/>
      <c r="K242" s="3" t="s">
        <v>16</v>
      </c>
      <c r="L242" s="2">
        <v>2011</v>
      </c>
      <c r="M242" s="2" t="s">
        <v>18</v>
      </c>
    </row>
    <row r="243" spans="1:13" ht="72">
      <c r="A243" s="2" t="str">
        <f t="shared" si="12"/>
        <v>2023-03-17</v>
      </c>
      <c r="B243" s="2" t="str">
        <f>"2600"</f>
        <v>2600</v>
      </c>
      <c r="C243" s="1" t="s">
        <v>13</v>
      </c>
      <c r="E243" s="2" t="str">
        <f t="shared" si="13"/>
        <v>02</v>
      </c>
      <c r="F243" s="2">
        <v>10</v>
      </c>
      <c r="G243" s="2" t="s">
        <v>14</v>
      </c>
      <c r="H243" s="2" t="s">
        <v>15</v>
      </c>
      <c r="I243" s="2" t="s">
        <v>17</v>
      </c>
      <c r="J243" s="4"/>
      <c r="K243" s="3" t="s">
        <v>16</v>
      </c>
      <c r="L243" s="2">
        <v>2011</v>
      </c>
      <c r="M243" s="2" t="s">
        <v>18</v>
      </c>
    </row>
    <row r="244" spans="1:13" ht="72">
      <c r="A244" s="2" t="str">
        <f t="shared" si="12"/>
        <v>2023-03-17</v>
      </c>
      <c r="B244" s="2" t="str">
        <f>"2700"</f>
        <v>2700</v>
      </c>
      <c r="C244" s="1" t="s">
        <v>13</v>
      </c>
      <c r="E244" s="2" t="str">
        <f t="shared" si="13"/>
        <v>02</v>
      </c>
      <c r="F244" s="2">
        <v>10</v>
      </c>
      <c r="G244" s="2" t="s">
        <v>14</v>
      </c>
      <c r="H244" s="2" t="s">
        <v>15</v>
      </c>
      <c r="I244" s="2" t="s">
        <v>17</v>
      </c>
      <c r="J244" s="4"/>
      <c r="K244" s="3" t="s">
        <v>16</v>
      </c>
      <c r="L244" s="2">
        <v>2011</v>
      </c>
      <c r="M244" s="2" t="s">
        <v>18</v>
      </c>
    </row>
    <row r="245" spans="1:13" ht="72">
      <c r="A245" s="2" t="str">
        <f t="shared" si="12"/>
        <v>2023-03-17</v>
      </c>
      <c r="B245" s="2" t="str">
        <f>"2800"</f>
        <v>2800</v>
      </c>
      <c r="C245" s="1" t="s">
        <v>13</v>
      </c>
      <c r="E245" s="2" t="str">
        <f t="shared" si="13"/>
        <v>02</v>
      </c>
      <c r="F245" s="2">
        <v>10</v>
      </c>
      <c r="G245" s="2" t="s">
        <v>14</v>
      </c>
      <c r="H245" s="2" t="s">
        <v>15</v>
      </c>
      <c r="I245" s="2" t="s">
        <v>17</v>
      </c>
      <c r="J245" s="4"/>
      <c r="K245" s="3" t="s">
        <v>16</v>
      </c>
      <c r="L245" s="2">
        <v>2011</v>
      </c>
      <c r="M245" s="2" t="s">
        <v>18</v>
      </c>
    </row>
    <row r="246" spans="1:13" ht="72">
      <c r="A246" s="2" t="str">
        <f aca="true" t="shared" si="14" ref="A246:A278">"2023-03-18"</f>
        <v>2023-03-18</v>
      </c>
      <c r="B246" s="2" t="str">
        <f>"0500"</f>
        <v>0500</v>
      </c>
      <c r="C246" s="1" t="s">
        <v>13</v>
      </c>
      <c r="E246" s="2" t="str">
        <f t="shared" si="13"/>
        <v>02</v>
      </c>
      <c r="F246" s="2">
        <v>10</v>
      </c>
      <c r="G246" s="2" t="s">
        <v>14</v>
      </c>
      <c r="H246" s="2" t="s">
        <v>15</v>
      </c>
      <c r="I246" s="2" t="s">
        <v>17</v>
      </c>
      <c r="J246" s="4"/>
      <c r="K246" s="3" t="s">
        <v>16</v>
      </c>
      <c r="L246" s="2">
        <v>2011</v>
      </c>
      <c r="M246" s="2" t="s">
        <v>18</v>
      </c>
    </row>
    <row r="247" spans="1:13" ht="28.5">
      <c r="A247" s="2" t="str">
        <f t="shared" si="14"/>
        <v>2023-03-18</v>
      </c>
      <c r="B247" s="2" t="str">
        <f>"0600"</f>
        <v>0600</v>
      </c>
      <c r="C247" s="1" t="s">
        <v>19</v>
      </c>
      <c r="D247" s="1" t="s">
        <v>375</v>
      </c>
      <c r="E247" s="2" t="str">
        <f t="shared" si="13"/>
        <v>02</v>
      </c>
      <c r="F247" s="2">
        <v>12</v>
      </c>
      <c r="G247" s="2" t="s">
        <v>14</v>
      </c>
      <c r="I247" s="2" t="s">
        <v>17</v>
      </c>
      <c r="J247" s="4"/>
      <c r="K247" s="3" t="s">
        <v>21</v>
      </c>
      <c r="L247" s="2">
        <v>2019</v>
      </c>
      <c r="M247" s="2" t="s">
        <v>18</v>
      </c>
    </row>
    <row r="248" spans="1:13" ht="28.5">
      <c r="A248" s="2" t="str">
        <f t="shared" si="14"/>
        <v>2023-03-18</v>
      </c>
      <c r="B248" s="2" t="str">
        <f>"0625"</f>
        <v>0625</v>
      </c>
      <c r="C248" s="1" t="s">
        <v>19</v>
      </c>
      <c r="D248" s="1" t="s">
        <v>22</v>
      </c>
      <c r="E248" s="2" t="str">
        <f t="shared" si="13"/>
        <v>02</v>
      </c>
      <c r="F248" s="2">
        <v>13</v>
      </c>
      <c r="G248" s="2" t="s">
        <v>20</v>
      </c>
      <c r="I248" s="2" t="s">
        <v>17</v>
      </c>
      <c r="J248" s="4"/>
      <c r="K248" s="3" t="s">
        <v>21</v>
      </c>
      <c r="L248" s="2">
        <v>2019</v>
      </c>
      <c r="M248" s="2" t="s">
        <v>18</v>
      </c>
    </row>
    <row r="249" spans="1:13" ht="57.75">
      <c r="A249" s="2" t="str">
        <f t="shared" si="14"/>
        <v>2023-03-18</v>
      </c>
      <c r="B249" s="2" t="str">
        <f>"0650"</f>
        <v>0650</v>
      </c>
      <c r="C249" s="1" t="s">
        <v>25</v>
      </c>
      <c r="D249" s="1" t="s">
        <v>377</v>
      </c>
      <c r="E249" s="2" t="str">
        <f t="shared" si="13"/>
        <v>02</v>
      </c>
      <c r="F249" s="2">
        <v>13</v>
      </c>
      <c r="G249" s="2" t="s">
        <v>20</v>
      </c>
      <c r="I249" s="2" t="s">
        <v>17</v>
      </c>
      <c r="J249" s="4"/>
      <c r="K249" s="3" t="s">
        <v>376</v>
      </c>
      <c r="L249" s="2">
        <v>2018</v>
      </c>
      <c r="M249" s="2" t="s">
        <v>28</v>
      </c>
    </row>
    <row r="250" spans="1:13" ht="72">
      <c r="A250" s="2" t="str">
        <f t="shared" si="14"/>
        <v>2023-03-18</v>
      </c>
      <c r="B250" s="2" t="str">
        <f>"0715"</f>
        <v>0715</v>
      </c>
      <c r="C250" s="1" t="s">
        <v>29</v>
      </c>
      <c r="D250" s="1" t="s">
        <v>379</v>
      </c>
      <c r="E250" s="2" t="str">
        <f t="shared" si="13"/>
        <v>02</v>
      </c>
      <c r="F250" s="2">
        <v>8</v>
      </c>
      <c r="G250" s="2" t="s">
        <v>20</v>
      </c>
      <c r="I250" s="2" t="s">
        <v>17</v>
      </c>
      <c r="J250" s="4"/>
      <c r="K250" s="3" t="s">
        <v>378</v>
      </c>
      <c r="L250" s="2">
        <v>2018</v>
      </c>
      <c r="M250" s="2" t="s">
        <v>18</v>
      </c>
    </row>
    <row r="251" spans="1:13" ht="28.5">
      <c r="A251" s="2" t="str">
        <f t="shared" si="14"/>
        <v>2023-03-18</v>
      </c>
      <c r="B251" s="2" t="str">
        <f>"0730"</f>
        <v>0730</v>
      </c>
      <c r="C251" s="1" t="s">
        <v>32</v>
      </c>
      <c r="E251" s="2" t="str">
        <f t="shared" si="13"/>
        <v>02</v>
      </c>
      <c r="F251" s="2">
        <v>4</v>
      </c>
      <c r="G251" s="2" t="s">
        <v>20</v>
      </c>
      <c r="I251" s="2" t="s">
        <v>17</v>
      </c>
      <c r="J251" s="4"/>
      <c r="K251" s="3" t="s">
        <v>33</v>
      </c>
      <c r="L251" s="2">
        <v>2011</v>
      </c>
      <c r="M251" s="2" t="s">
        <v>18</v>
      </c>
    </row>
    <row r="252" spans="1:13" ht="72">
      <c r="A252" s="2" t="str">
        <f t="shared" si="14"/>
        <v>2023-03-18</v>
      </c>
      <c r="B252" s="2" t="str">
        <f>"0755"</f>
        <v>0755</v>
      </c>
      <c r="C252" s="1" t="s">
        <v>34</v>
      </c>
      <c r="D252" s="1" t="s">
        <v>381</v>
      </c>
      <c r="E252" s="2" t="str">
        <f t="shared" si="13"/>
        <v>02</v>
      </c>
      <c r="F252" s="2">
        <v>16</v>
      </c>
      <c r="G252" s="2" t="s">
        <v>20</v>
      </c>
      <c r="I252" s="2" t="s">
        <v>17</v>
      </c>
      <c r="J252" s="4"/>
      <c r="K252" s="3" t="s">
        <v>380</v>
      </c>
      <c r="L252" s="2">
        <v>2020</v>
      </c>
      <c r="M252" s="2" t="s">
        <v>28</v>
      </c>
    </row>
    <row r="253" spans="1:13" ht="57.75">
      <c r="A253" s="2" t="str">
        <f t="shared" si="14"/>
        <v>2023-03-18</v>
      </c>
      <c r="B253" s="2" t="str">
        <f>"0805"</f>
        <v>0805</v>
      </c>
      <c r="C253" s="1" t="s">
        <v>37</v>
      </c>
      <c r="D253" s="1" t="s">
        <v>187</v>
      </c>
      <c r="E253" s="2" t="str">
        <f>"01"</f>
        <v>01</v>
      </c>
      <c r="F253" s="2">
        <v>38</v>
      </c>
      <c r="G253" s="2" t="s">
        <v>20</v>
      </c>
      <c r="I253" s="2" t="s">
        <v>17</v>
      </c>
      <c r="J253" s="4"/>
      <c r="K253" s="3" t="s">
        <v>186</v>
      </c>
      <c r="L253" s="2">
        <v>2020</v>
      </c>
      <c r="M253" s="2" t="s">
        <v>28</v>
      </c>
    </row>
    <row r="254" spans="1:13" ht="57.75">
      <c r="A254" s="2" t="str">
        <f t="shared" si="14"/>
        <v>2023-03-18</v>
      </c>
      <c r="B254" s="2" t="str">
        <f>"0815"</f>
        <v>0815</v>
      </c>
      <c r="C254" s="1" t="s">
        <v>40</v>
      </c>
      <c r="D254" s="1" t="s">
        <v>383</v>
      </c>
      <c r="E254" s="2" t="str">
        <f>"01"</f>
        <v>01</v>
      </c>
      <c r="F254" s="2">
        <v>4</v>
      </c>
      <c r="G254" s="2" t="s">
        <v>20</v>
      </c>
      <c r="I254" s="2" t="s">
        <v>17</v>
      </c>
      <c r="J254" s="4"/>
      <c r="K254" s="3" t="s">
        <v>382</v>
      </c>
      <c r="L254" s="2">
        <v>2020</v>
      </c>
      <c r="M254" s="2" t="s">
        <v>43</v>
      </c>
    </row>
    <row r="255" spans="1:14" ht="43.5">
      <c r="A255" s="2" t="str">
        <f t="shared" si="14"/>
        <v>2023-03-18</v>
      </c>
      <c r="B255" s="2" t="str">
        <f>"0820"</f>
        <v>0820</v>
      </c>
      <c r="C255" s="1" t="s">
        <v>44</v>
      </c>
      <c r="D255" s="1" t="s">
        <v>421</v>
      </c>
      <c r="E255" s="2" t="str">
        <f>"02"</f>
        <v>02</v>
      </c>
      <c r="F255" s="2">
        <v>25</v>
      </c>
      <c r="G255" s="2" t="s">
        <v>14</v>
      </c>
      <c r="I255" s="2" t="s">
        <v>17</v>
      </c>
      <c r="J255" s="4"/>
      <c r="K255" s="3" t="s">
        <v>353</v>
      </c>
      <c r="L255" s="2">
        <v>1987</v>
      </c>
      <c r="M255" s="2" t="s">
        <v>47</v>
      </c>
      <c r="N255" s="2" t="s">
        <v>23</v>
      </c>
    </row>
    <row r="256" spans="1:13" ht="57.75">
      <c r="A256" s="2" t="str">
        <f t="shared" si="14"/>
        <v>2023-03-18</v>
      </c>
      <c r="B256" s="2" t="str">
        <f>"0845"</f>
        <v>0845</v>
      </c>
      <c r="C256" s="1" t="s">
        <v>48</v>
      </c>
      <c r="D256" s="1" t="s">
        <v>385</v>
      </c>
      <c r="E256" s="2" t="str">
        <f>"02"</f>
        <v>02</v>
      </c>
      <c r="F256" s="2">
        <v>3</v>
      </c>
      <c r="G256" s="2" t="s">
        <v>14</v>
      </c>
      <c r="H256" s="2" t="s">
        <v>109</v>
      </c>
      <c r="I256" s="2" t="s">
        <v>17</v>
      </c>
      <c r="J256" s="4"/>
      <c r="K256" s="3" t="s">
        <v>384</v>
      </c>
      <c r="L256" s="2">
        <v>2014</v>
      </c>
      <c r="M256" s="2" t="s">
        <v>18</v>
      </c>
    </row>
    <row r="257" spans="1:13" ht="72">
      <c r="A257" s="2" t="str">
        <f t="shared" si="14"/>
        <v>2023-03-18</v>
      </c>
      <c r="B257" s="2" t="str">
        <f>"0910"</f>
        <v>0910</v>
      </c>
      <c r="C257" s="1" t="s">
        <v>48</v>
      </c>
      <c r="D257" s="1" t="s">
        <v>53</v>
      </c>
      <c r="E257" s="2" t="str">
        <f>"02"</f>
        <v>02</v>
      </c>
      <c r="F257" s="2">
        <v>12</v>
      </c>
      <c r="G257" s="2" t="s">
        <v>20</v>
      </c>
      <c r="I257" s="2" t="s">
        <v>17</v>
      </c>
      <c r="J257" s="4"/>
      <c r="K257" s="3" t="s">
        <v>52</v>
      </c>
      <c r="L257" s="2">
        <v>2014</v>
      </c>
      <c r="M257" s="2" t="s">
        <v>18</v>
      </c>
    </row>
    <row r="258" spans="1:13" ht="72">
      <c r="A258" s="2" t="str">
        <f t="shared" si="14"/>
        <v>2023-03-18</v>
      </c>
      <c r="B258" s="2" t="str">
        <f>"0935"</f>
        <v>0935</v>
      </c>
      <c r="C258" s="1" t="s">
        <v>54</v>
      </c>
      <c r="D258" s="1" t="s">
        <v>56</v>
      </c>
      <c r="E258" s="2" t="str">
        <f>"03"</f>
        <v>03</v>
      </c>
      <c r="F258" s="2">
        <v>11</v>
      </c>
      <c r="G258" s="2" t="s">
        <v>20</v>
      </c>
      <c r="I258" s="2" t="s">
        <v>17</v>
      </c>
      <c r="J258" s="4"/>
      <c r="K258" s="3" t="s">
        <v>55</v>
      </c>
      <c r="L258" s="2">
        <v>2019</v>
      </c>
      <c r="M258" s="2" t="s">
        <v>28</v>
      </c>
    </row>
    <row r="259" spans="1:14" ht="72">
      <c r="A259" s="2" t="str">
        <f t="shared" si="14"/>
        <v>2023-03-18</v>
      </c>
      <c r="B259" s="2" t="str">
        <f>"1000"</f>
        <v>1000</v>
      </c>
      <c r="C259" s="1" t="s">
        <v>422</v>
      </c>
      <c r="D259" s="1" t="s">
        <v>73</v>
      </c>
      <c r="E259" s="2" t="str">
        <f>" "</f>
        <v> </v>
      </c>
      <c r="F259" s="2">
        <v>0</v>
      </c>
      <c r="G259" s="2" t="s">
        <v>14</v>
      </c>
      <c r="I259" s="2" t="s">
        <v>17</v>
      </c>
      <c r="J259" s="4"/>
      <c r="K259" s="3" t="s">
        <v>423</v>
      </c>
      <c r="L259" s="2">
        <v>1990</v>
      </c>
      <c r="M259" s="2" t="s">
        <v>310</v>
      </c>
      <c r="N259" s="2" t="s">
        <v>23</v>
      </c>
    </row>
    <row r="260" spans="1:14" ht="72">
      <c r="A260" s="2" t="str">
        <f t="shared" si="14"/>
        <v>2023-03-18</v>
      </c>
      <c r="B260" s="2" t="str">
        <f>"1140"</f>
        <v>1140</v>
      </c>
      <c r="C260" s="1" t="s">
        <v>200</v>
      </c>
      <c r="D260" s="1" t="s">
        <v>366</v>
      </c>
      <c r="E260" s="2" t="str">
        <f>"01"</f>
        <v>01</v>
      </c>
      <c r="F260" s="2">
        <v>4</v>
      </c>
      <c r="G260" s="2" t="s">
        <v>14</v>
      </c>
      <c r="H260" s="2" t="s">
        <v>49</v>
      </c>
      <c r="I260" s="2" t="s">
        <v>17</v>
      </c>
      <c r="J260" s="4"/>
      <c r="K260" s="3" t="s">
        <v>365</v>
      </c>
      <c r="L260" s="2">
        <v>2020</v>
      </c>
      <c r="M260" s="2" t="s">
        <v>147</v>
      </c>
      <c r="N260" s="2" t="s">
        <v>23</v>
      </c>
    </row>
    <row r="261" spans="1:13" ht="72">
      <c r="A261" s="2" t="str">
        <f t="shared" si="14"/>
        <v>2023-03-18</v>
      </c>
      <c r="B261" s="2" t="str">
        <f>"1230"</f>
        <v>1230</v>
      </c>
      <c r="C261" s="1" t="s">
        <v>314</v>
      </c>
      <c r="D261" s="1" t="s">
        <v>368</v>
      </c>
      <c r="E261" s="2" t="str">
        <f>"03"</f>
        <v>03</v>
      </c>
      <c r="F261" s="2">
        <v>11</v>
      </c>
      <c r="G261" s="2" t="s">
        <v>14</v>
      </c>
      <c r="I261" s="2" t="s">
        <v>17</v>
      </c>
      <c r="J261" s="4"/>
      <c r="K261" s="3" t="s">
        <v>367</v>
      </c>
      <c r="L261" s="2">
        <v>2019</v>
      </c>
      <c r="M261" s="2" t="s">
        <v>18</v>
      </c>
    </row>
    <row r="262" spans="1:13" ht="72">
      <c r="A262" s="2" t="str">
        <f t="shared" si="14"/>
        <v>2023-03-18</v>
      </c>
      <c r="B262" s="2" t="str">
        <f>"1330"</f>
        <v>1330</v>
      </c>
      <c r="C262" s="1" t="s">
        <v>369</v>
      </c>
      <c r="D262" s="1" t="s">
        <v>371</v>
      </c>
      <c r="E262" s="2" t="str">
        <f>"01"</f>
        <v>01</v>
      </c>
      <c r="F262" s="2">
        <v>1</v>
      </c>
      <c r="G262" s="2" t="s">
        <v>14</v>
      </c>
      <c r="H262" s="2" t="s">
        <v>77</v>
      </c>
      <c r="I262" s="2" t="s">
        <v>17</v>
      </c>
      <c r="J262" s="4"/>
      <c r="K262" s="3" t="s">
        <v>370</v>
      </c>
      <c r="L262" s="2">
        <v>2012</v>
      </c>
      <c r="M262" s="2" t="s">
        <v>18</v>
      </c>
    </row>
    <row r="263" spans="1:13" ht="72">
      <c r="A263" s="2" t="str">
        <f t="shared" si="14"/>
        <v>2023-03-18</v>
      </c>
      <c r="B263" s="2" t="str">
        <f>"1425"</f>
        <v>1425</v>
      </c>
      <c r="C263" s="1" t="s">
        <v>386</v>
      </c>
      <c r="E263" s="2" t="str">
        <f>"2020"</f>
        <v>2020</v>
      </c>
      <c r="F263" s="2">
        <v>0</v>
      </c>
      <c r="G263" s="2" t="s">
        <v>20</v>
      </c>
      <c r="I263" s="2" t="s">
        <v>17</v>
      </c>
      <c r="J263" s="4"/>
      <c r="K263" s="3" t="s">
        <v>387</v>
      </c>
      <c r="L263" s="2">
        <v>2020</v>
      </c>
      <c r="M263" s="2" t="s">
        <v>18</v>
      </c>
    </row>
    <row r="264" spans="1:14" ht="43.5">
      <c r="A264" s="2" t="str">
        <f t="shared" si="14"/>
        <v>2023-03-18</v>
      </c>
      <c r="B264" s="2" t="str">
        <f>"1600"</f>
        <v>1600</v>
      </c>
      <c r="C264" s="1" t="s">
        <v>388</v>
      </c>
      <c r="E264" s="2" t="str">
        <f>" "</f>
        <v> </v>
      </c>
      <c r="F264" s="2">
        <v>0</v>
      </c>
      <c r="G264" s="2" t="s">
        <v>14</v>
      </c>
      <c r="I264" s="2" t="s">
        <v>17</v>
      </c>
      <c r="J264" s="4"/>
      <c r="K264" s="3" t="s">
        <v>389</v>
      </c>
      <c r="L264" s="2">
        <v>1979</v>
      </c>
      <c r="M264" s="2" t="s">
        <v>18</v>
      </c>
      <c r="N264" s="2" t="s">
        <v>23</v>
      </c>
    </row>
    <row r="265" spans="1:13" ht="57.75">
      <c r="A265" s="2" t="str">
        <f t="shared" si="14"/>
        <v>2023-03-18</v>
      </c>
      <c r="B265" s="2" t="str">
        <f>"1650"</f>
        <v>1650</v>
      </c>
      <c r="C265" s="1" t="s">
        <v>390</v>
      </c>
      <c r="E265" s="2" t="str">
        <f>"01"</f>
        <v>01</v>
      </c>
      <c r="F265" s="2">
        <v>4</v>
      </c>
      <c r="G265" s="2" t="s">
        <v>20</v>
      </c>
      <c r="I265" s="2" t="s">
        <v>17</v>
      </c>
      <c r="J265" s="4"/>
      <c r="K265" s="3" t="s">
        <v>391</v>
      </c>
      <c r="L265" s="2">
        <v>2011</v>
      </c>
      <c r="M265" s="2" t="s">
        <v>18</v>
      </c>
    </row>
    <row r="266" spans="1:14" ht="87">
      <c r="A266" s="2" t="str">
        <f t="shared" si="14"/>
        <v>2023-03-18</v>
      </c>
      <c r="B266" s="2" t="str">
        <f>"1750"</f>
        <v>1750</v>
      </c>
      <c r="C266" s="1" t="s">
        <v>392</v>
      </c>
      <c r="D266" s="1" t="s">
        <v>394</v>
      </c>
      <c r="E266" s="2" t="str">
        <f>"01"</f>
        <v>01</v>
      </c>
      <c r="F266" s="2">
        <v>10</v>
      </c>
      <c r="G266" s="2" t="s">
        <v>20</v>
      </c>
      <c r="I266" s="2" t="s">
        <v>17</v>
      </c>
      <c r="J266" s="4"/>
      <c r="K266" s="3" t="s">
        <v>393</v>
      </c>
      <c r="L266" s="2">
        <v>2020</v>
      </c>
      <c r="M266" s="2" t="s">
        <v>28</v>
      </c>
      <c r="N266" s="2" t="s">
        <v>23</v>
      </c>
    </row>
    <row r="267" spans="1:13" ht="43.5">
      <c r="A267" s="2" t="str">
        <f t="shared" si="14"/>
        <v>2023-03-18</v>
      </c>
      <c r="B267" s="2" t="str">
        <f>"1820"</f>
        <v>1820</v>
      </c>
      <c r="C267" s="1" t="s">
        <v>395</v>
      </c>
      <c r="D267" s="1" t="s">
        <v>397</v>
      </c>
      <c r="E267" s="2" t="str">
        <f>"01"</f>
        <v>01</v>
      </c>
      <c r="F267" s="2">
        <v>5</v>
      </c>
      <c r="G267" s="2" t="s">
        <v>20</v>
      </c>
      <c r="I267" s="2" t="s">
        <v>17</v>
      </c>
      <c r="J267" s="4"/>
      <c r="K267" s="3" t="s">
        <v>396</v>
      </c>
      <c r="L267" s="2">
        <v>2020</v>
      </c>
      <c r="M267" s="2" t="s">
        <v>28</v>
      </c>
    </row>
    <row r="268" spans="1:13" ht="57.75">
      <c r="A268" s="2" t="str">
        <f t="shared" si="14"/>
        <v>2023-03-18</v>
      </c>
      <c r="B268" s="2" t="str">
        <f>"1850"</f>
        <v>1850</v>
      </c>
      <c r="C268" s="1" t="s">
        <v>74</v>
      </c>
      <c r="E268" s="2" t="str">
        <f>"2023"</f>
        <v>2023</v>
      </c>
      <c r="F268" s="2">
        <v>49</v>
      </c>
      <c r="G268" s="2" t="s">
        <v>58</v>
      </c>
      <c r="J268" s="4"/>
      <c r="K268" s="3" t="s">
        <v>75</v>
      </c>
      <c r="L268" s="2">
        <v>2023</v>
      </c>
      <c r="M268" s="2" t="s">
        <v>18</v>
      </c>
    </row>
    <row r="269" spans="1:14" ht="57.75">
      <c r="A269" s="7" t="str">
        <f t="shared" si="14"/>
        <v>2023-03-18</v>
      </c>
      <c r="B269" s="7" t="str">
        <f>"1900"</f>
        <v>1900</v>
      </c>
      <c r="C269" s="8" t="s">
        <v>398</v>
      </c>
      <c r="D269" s="8" t="s">
        <v>401</v>
      </c>
      <c r="E269" s="7" t="str">
        <f>"03"</f>
        <v>03</v>
      </c>
      <c r="F269" s="7">
        <v>5</v>
      </c>
      <c r="G269" s="7" t="s">
        <v>14</v>
      </c>
      <c r="H269" s="7" t="s">
        <v>399</v>
      </c>
      <c r="I269" s="7" t="s">
        <v>17</v>
      </c>
      <c r="J269" s="5" t="s">
        <v>449</v>
      </c>
      <c r="K269" s="6" t="s">
        <v>400</v>
      </c>
      <c r="L269" s="7">
        <v>2019</v>
      </c>
      <c r="M269" s="7" t="s">
        <v>18</v>
      </c>
      <c r="N269" s="7" t="s">
        <v>23</v>
      </c>
    </row>
    <row r="270" spans="1:14" ht="72">
      <c r="A270" s="7" t="str">
        <f t="shared" si="14"/>
        <v>2023-03-18</v>
      </c>
      <c r="B270" s="7" t="str">
        <f>"1930"</f>
        <v>1930</v>
      </c>
      <c r="C270" s="8" t="s">
        <v>402</v>
      </c>
      <c r="D270" s="8"/>
      <c r="E270" s="7" t="str">
        <f>" "</f>
        <v> </v>
      </c>
      <c r="F270" s="7">
        <v>0</v>
      </c>
      <c r="G270" s="7" t="s">
        <v>14</v>
      </c>
      <c r="H270" s="7"/>
      <c r="I270" s="7" t="s">
        <v>17</v>
      </c>
      <c r="J270" s="5" t="s">
        <v>438</v>
      </c>
      <c r="K270" s="6" t="s">
        <v>403</v>
      </c>
      <c r="L270" s="7">
        <v>2011</v>
      </c>
      <c r="M270" s="7" t="s">
        <v>43</v>
      </c>
      <c r="N270" s="7" t="s">
        <v>23</v>
      </c>
    </row>
    <row r="271" spans="1:14" ht="72">
      <c r="A271" s="7" t="str">
        <f t="shared" si="14"/>
        <v>2023-03-18</v>
      </c>
      <c r="B271" s="7" t="str">
        <f>"2030"</f>
        <v>2030</v>
      </c>
      <c r="C271" s="8" t="s">
        <v>83</v>
      </c>
      <c r="D271" s="8"/>
      <c r="E271" s="7" t="str">
        <f>" "</f>
        <v> </v>
      </c>
      <c r="F271" s="7">
        <v>0</v>
      </c>
      <c r="G271" s="7" t="s">
        <v>14</v>
      </c>
      <c r="H271" s="7" t="s">
        <v>77</v>
      </c>
      <c r="I271" s="7" t="s">
        <v>17</v>
      </c>
      <c r="J271" s="5" t="s">
        <v>450</v>
      </c>
      <c r="K271" s="6" t="s">
        <v>84</v>
      </c>
      <c r="L271" s="7">
        <v>2020</v>
      </c>
      <c r="M271" s="7" t="s">
        <v>18</v>
      </c>
      <c r="N271" s="7" t="s">
        <v>23</v>
      </c>
    </row>
    <row r="272" spans="1:13" ht="72">
      <c r="A272" s="2" t="str">
        <f t="shared" si="14"/>
        <v>2023-03-18</v>
      </c>
      <c r="B272" s="2" t="str">
        <f>"2215"</f>
        <v>2215</v>
      </c>
      <c r="C272" s="1" t="s">
        <v>404</v>
      </c>
      <c r="D272" s="1" t="s">
        <v>73</v>
      </c>
      <c r="E272" s="2" t="str">
        <f>" "</f>
        <v> </v>
      </c>
      <c r="F272" s="2">
        <v>0</v>
      </c>
      <c r="G272" s="2" t="s">
        <v>150</v>
      </c>
      <c r="H272" s="2" t="s">
        <v>405</v>
      </c>
      <c r="I272" s="2" t="s">
        <v>17</v>
      </c>
      <c r="J272" s="4"/>
      <c r="K272" s="3" t="s">
        <v>406</v>
      </c>
      <c r="L272" s="2">
        <v>2018</v>
      </c>
      <c r="M272" s="2" t="s">
        <v>111</v>
      </c>
    </row>
    <row r="273" spans="1:13" ht="87">
      <c r="A273" s="2" t="str">
        <f t="shared" si="14"/>
        <v>2023-03-18</v>
      </c>
      <c r="B273" s="2" t="str">
        <f>"2355"</f>
        <v>2355</v>
      </c>
      <c r="C273" s="1" t="s">
        <v>407</v>
      </c>
      <c r="E273" s="2" t="str">
        <f>" "</f>
        <v> </v>
      </c>
      <c r="F273" s="2">
        <v>0</v>
      </c>
      <c r="G273" s="2" t="s">
        <v>20</v>
      </c>
      <c r="I273" s="2" t="s">
        <v>17</v>
      </c>
      <c r="J273" s="4"/>
      <c r="K273" s="3" t="s">
        <v>408</v>
      </c>
      <c r="L273" s="2">
        <v>2021</v>
      </c>
      <c r="M273" s="2" t="s">
        <v>18</v>
      </c>
    </row>
    <row r="274" spans="1:13" ht="72">
      <c r="A274" s="2" t="str">
        <f t="shared" si="14"/>
        <v>2023-03-18</v>
      </c>
      <c r="B274" s="2" t="str">
        <f>"2400"</f>
        <v>2400</v>
      </c>
      <c r="C274" s="1" t="s">
        <v>13</v>
      </c>
      <c r="E274" s="2" t="str">
        <f>"02"</f>
        <v>02</v>
      </c>
      <c r="F274" s="2">
        <v>11</v>
      </c>
      <c r="G274" s="2" t="s">
        <v>14</v>
      </c>
      <c r="H274" s="2" t="s">
        <v>15</v>
      </c>
      <c r="I274" s="2" t="s">
        <v>17</v>
      </c>
      <c r="J274" s="4"/>
      <c r="K274" s="3" t="s">
        <v>16</v>
      </c>
      <c r="L274" s="2">
        <v>2011</v>
      </c>
      <c r="M274" s="2" t="s">
        <v>18</v>
      </c>
    </row>
    <row r="275" spans="1:13" ht="72">
      <c r="A275" s="2" t="str">
        <f t="shared" si="14"/>
        <v>2023-03-18</v>
      </c>
      <c r="B275" s="2" t="str">
        <f>"2500"</f>
        <v>2500</v>
      </c>
      <c r="C275" s="1" t="s">
        <v>13</v>
      </c>
      <c r="E275" s="2" t="str">
        <f>"02"</f>
        <v>02</v>
      </c>
      <c r="F275" s="2">
        <v>11</v>
      </c>
      <c r="G275" s="2" t="s">
        <v>14</v>
      </c>
      <c r="H275" s="2" t="s">
        <v>15</v>
      </c>
      <c r="I275" s="2" t="s">
        <v>17</v>
      </c>
      <c r="J275" s="4"/>
      <c r="K275" s="3" t="s">
        <v>16</v>
      </c>
      <c r="L275" s="2">
        <v>2011</v>
      </c>
      <c r="M275" s="2" t="s">
        <v>18</v>
      </c>
    </row>
    <row r="276" spans="1:13" ht="72">
      <c r="A276" s="2" t="str">
        <f t="shared" si="14"/>
        <v>2023-03-18</v>
      </c>
      <c r="B276" s="2" t="str">
        <f>"2600"</f>
        <v>2600</v>
      </c>
      <c r="C276" s="1" t="s">
        <v>13</v>
      </c>
      <c r="E276" s="2" t="str">
        <f>"02"</f>
        <v>02</v>
      </c>
      <c r="F276" s="2">
        <v>11</v>
      </c>
      <c r="G276" s="2" t="s">
        <v>14</v>
      </c>
      <c r="H276" s="2" t="s">
        <v>15</v>
      </c>
      <c r="I276" s="2" t="s">
        <v>17</v>
      </c>
      <c r="J276" s="4"/>
      <c r="K276" s="3" t="s">
        <v>16</v>
      </c>
      <c r="L276" s="2">
        <v>2011</v>
      </c>
      <c r="M276" s="2" t="s">
        <v>18</v>
      </c>
    </row>
    <row r="277" spans="1:13" ht="72">
      <c r="A277" s="2" t="str">
        <f t="shared" si="14"/>
        <v>2023-03-18</v>
      </c>
      <c r="B277" s="2" t="str">
        <f>"2700"</f>
        <v>2700</v>
      </c>
      <c r="C277" s="1" t="s">
        <v>13</v>
      </c>
      <c r="E277" s="2" t="str">
        <f>"02"</f>
        <v>02</v>
      </c>
      <c r="F277" s="2">
        <v>11</v>
      </c>
      <c r="G277" s="2" t="s">
        <v>14</v>
      </c>
      <c r="H277" s="2" t="s">
        <v>15</v>
      </c>
      <c r="I277" s="2" t="s">
        <v>17</v>
      </c>
      <c r="J277" s="4"/>
      <c r="K277" s="3" t="s">
        <v>16</v>
      </c>
      <c r="L277" s="2">
        <v>2011</v>
      </c>
      <c r="M277" s="2" t="s">
        <v>18</v>
      </c>
    </row>
    <row r="278" spans="1:13" ht="72">
      <c r="A278" s="2" t="str">
        <f t="shared" si="14"/>
        <v>2023-03-18</v>
      </c>
      <c r="B278" s="2" t="str">
        <f>"2800"</f>
        <v>2800</v>
      </c>
      <c r="C278" s="1" t="s">
        <v>13</v>
      </c>
      <c r="E278" s="2" t="str">
        <f>"02"</f>
        <v>02</v>
      </c>
      <c r="F278" s="2">
        <v>11</v>
      </c>
      <c r="G278" s="2" t="s">
        <v>14</v>
      </c>
      <c r="H278" s="2" t="s">
        <v>15</v>
      </c>
      <c r="I278" s="2" t="s">
        <v>17</v>
      </c>
      <c r="J278" s="4"/>
      <c r="K278" s="3" t="s">
        <v>16</v>
      </c>
      <c r="L278" s="2">
        <v>2011</v>
      </c>
      <c r="M278" s="2"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2023-02-21T06:24:51Z</dcterms:created>
  <dcterms:modified xsi:type="dcterms:W3CDTF">2023-03-02T04:33:48Z</dcterms:modified>
  <cp:category/>
  <cp:version/>
  <cp:contentType/>
  <cp:contentStatus/>
</cp:coreProperties>
</file>